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C:\Users\ASUS\Documents\ANGGARAN 2024\"/>
    </mc:Choice>
  </mc:AlternateContent>
  <xr:revisionPtr revIDLastSave="0" documentId="13_ncr:1_{61A95355-F09E-480F-8E0B-55E44EAB48D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UP" sheetId="8" r:id="rId1"/>
    <sheet name="RAK " sheetId="6" r:id="rId2"/>
    <sheet name="REKAP PER REK" sheetId="5" r:id="rId3"/>
    <sheet name=" REKAP 2024 dpa" sheetId="9" r:id="rId4"/>
    <sheet name=" REKAP 2024 RKA" sheetId="3" r:id="rId5"/>
  </sheets>
  <definedNames>
    <definedName name="_xlnm.Print_Area" localSheetId="1">'RAK '!$A$1:$H$18</definedName>
    <definedName name="_xlnm.Print_Area" localSheetId="2">'REKAP PER REK'!$A$1:$N$18</definedName>
    <definedName name="_xlnm.Print_Area" localSheetId="0">RUP!$A$1:$H$18</definedName>
  </definedNames>
  <calcPr calcId="191029"/>
</workbook>
</file>

<file path=xl/calcChain.xml><?xml version="1.0" encoding="utf-8"?>
<calcChain xmlns="http://schemas.openxmlformats.org/spreadsheetml/2006/main">
  <c r="G25" i="9" l="1"/>
  <c r="G9" i="9"/>
  <c r="G8" i="9"/>
  <c r="G7" i="9" s="1"/>
  <c r="G25" i="3"/>
  <c r="Q10" i="5"/>
  <c r="Q18" i="5" s="1"/>
  <c r="R10" i="5"/>
  <c r="R18" i="5" s="1"/>
  <c r="S10" i="5"/>
  <c r="T10" i="5"/>
  <c r="U10" i="5"/>
  <c r="V10" i="5"/>
  <c r="V18" i="5" s="1"/>
  <c r="W10" i="5"/>
  <c r="W18" i="5" s="1"/>
  <c r="X10" i="5"/>
  <c r="X18" i="5" s="1"/>
  <c r="Y10" i="5"/>
  <c r="Y18" i="5" s="1"/>
  <c r="Z10" i="5"/>
  <c r="Z18" i="5" s="1"/>
  <c r="AA10" i="5"/>
  <c r="P10" i="5"/>
  <c r="P18" i="5" s="1"/>
  <c r="AC7" i="5"/>
  <c r="AC8" i="5"/>
  <c r="AC9" i="5"/>
  <c r="AC11" i="5"/>
  <c r="AC12" i="5"/>
  <c r="AC13" i="5"/>
  <c r="AC14" i="5"/>
  <c r="AC15" i="5"/>
  <c r="S18" i="5"/>
  <c r="T18" i="5"/>
  <c r="U18" i="5"/>
  <c r="AA18" i="5"/>
  <c r="Q17" i="5"/>
  <c r="R17" i="5"/>
  <c r="S17" i="5"/>
  <c r="T17" i="5"/>
  <c r="U17" i="5"/>
  <c r="V17" i="5"/>
  <c r="W17" i="5"/>
  <c r="X17" i="5"/>
  <c r="Y17" i="5"/>
  <c r="Z17" i="5"/>
  <c r="AA17" i="5"/>
  <c r="P17" i="5"/>
  <c r="Q14" i="5"/>
  <c r="R14" i="5"/>
  <c r="S14" i="5"/>
  <c r="T14" i="5"/>
  <c r="U14" i="5"/>
  <c r="V14" i="5"/>
  <c r="W14" i="5"/>
  <c r="X14" i="5"/>
  <c r="Y14" i="5"/>
  <c r="Z14" i="5"/>
  <c r="AA14" i="5"/>
  <c r="P14" i="5"/>
  <c r="Q13" i="5"/>
  <c r="R13" i="5"/>
  <c r="S13" i="5"/>
  <c r="T13" i="5"/>
  <c r="U13" i="5"/>
  <c r="V13" i="5"/>
  <c r="W13" i="5"/>
  <c r="AB13" i="5" s="1"/>
  <c r="X13" i="5"/>
  <c r="Y13" i="5"/>
  <c r="Z13" i="5"/>
  <c r="AA13" i="5"/>
  <c r="P13" i="5"/>
  <c r="Q12" i="5"/>
  <c r="R12" i="5"/>
  <c r="S12" i="5"/>
  <c r="T12" i="5"/>
  <c r="U12" i="5"/>
  <c r="V12" i="5"/>
  <c r="W12" i="5"/>
  <c r="X12" i="5"/>
  <c r="Y12" i="5"/>
  <c r="Z12" i="5"/>
  <c r="AA12" i="5"/>
  <c r="P12" i="5"/>
  <c r="Q11" i="5"/>
  <c r="R11" i="5"/>
  <c r="S11" i="5"/>
  <c r="T11" i="5"/>
  <c r="U11" i="5"/>
  <c r="V11" i="5"/>
  <c r="W11" i="5"/>
  <c r="X11" i="5"/>
  <c r="Y11" i="5"/>
  <c r="P11" i="5"/>
  <c r="Q9" i="5"/>
  <c r="R9" i="5"/>
  <c r="S9" i="5"/>
  <c r="T9" i="5"/>
  <c r="U9" i="5"/>
  <c r="V9" i="5"/>
  <c r="W9" i="5"/>
  <c r="X9" i="5"/>
  <c r="Y9" i="5"/>
  <c r="Z9" i="5"/>
  <c r="AA9" i="5"/>
  <c r="P9" i="5"/>
  <c r="AB8" i="5"/>
  <c r="AB12" i="5"/>
  <c r="AB15" i="5"/>
  <c r="AB16" i="5"/>
  <c r="AC16" i="5" s="1"/>
  <c r="AB19" i="5"/>
  <c r="AB20" i="5"/>
  <c r="Q8" i="5"/>
  <c r="R8" i="5"/>
  <c r="S8" i="5"/>
  <c r="T8" i="5"/>
  <c r="U8" i="5"/>
  <c r="V8" i="5"/>
  <c r="W8" i="5"/>
  <c r="X8" i="5"/>
  <c r="Y8" i="5"/>
  <c r="P8" i="5"/>
  <c r="Q7" i="5"/>
  <c r="R7" i="5"/>
  <c r="S7" i="5"/>
  <c r="T7" i="5"/>
  <c r="U7" i="5"/>
  <c r="V7" i="5"/>
  <c r="W7" i="5"/>
  <c r="X7" i="5"/>
  <c r="Y7" i="5"/>
  <c r="Z7" i="5"/>
  <c r="AA7" i="5"/>
  <c r="P7" i="5"/>
  <c r="V6" i="5"/>
  <c r="AB6" i="5" s="1"/>
  <c r="AC6" i="5" s="1"/>
  <c r="T6" i="5"/>
  <c r="AB4" i="5"/>
  <c r="AB5" i="5"/>
  <c r="AB3" i="5"/>
  <c r="K7" i="5"/>
  <c r="J18" i="5"/>
  <c r="K18" i="5"/>
  <c r="K21" i="5" s="1"/>
  <c r="N18" i="5"/>
  <c r="M18" i="5"/>
  <c r="L18" i="5"/>
  <c r="I30" i="5"/>
  <c r="O6" i="5"/>
  <c r="AB18" i="5" l="1"/>
  <c r="AB17" i="5"/>
  <c r="AB14" i="5"/>
  <c r="AB11" i="5"/>
  <c r="AB10" i="5"/>
  <c r="AC10" i="5" s="1"/>
  <c r="AB9" i="5"/>
  <c r="AB7" i="5"/>
  <c r="O18" i="5"/>
  <c r="I31" i="5"/>
  <c r="I32" i="5"/>
  <c r="O8" i="5"/>
  <c r="O9" i="5"/>
  <c r="O10" i="5"/>
  <c r="O11" i="5"/>
  <c r="O12" i="5"/>
  <c r="O13" i="5"/>
  <c r="O14" i="5"/>
  <c r="O15" i="5"/>
  <c r="O16" i="5"/>
  <c r="O17" i="5"/>
  <c r="O7" i="5"/>
  <c r="I18" i="5"/>
  <c r="E9" i="5"/>
  <c r="C28" i="5"/>
  <c r="J31" i="5" l="1"/>
  <c r="J32" i="5"/>
  <c r="J30" i="5"/>
  <c r="H7" i="5"/>
  <c r="H8" i="5"/>
  <c r="H9" i="5"/>
  <c r="H10" i="5"/>
  <c r="H11" i="5"/>
  <c r="H12" i="5"/>
  <c r="H13" i="5"/>
  <c r="H14" i="5"/>
  <c r="H15" i="5"/>
  <c r="H16" i="5"/>
  <c r="H17" i="5"/>
  <c r="H6" i="5"/>
  <c r="M7" i="8" l="1"/>
  <c r="J18" i="8"/>
  <c r="K18" i="8"/>
  <c r="L18" i="8"/>
  <c r="N18" i="8"/>
  <c r="N9" i="8"/>
  <c r="I6" i="8" l="1"/>
  <c r="I18" i="8" s="1"/>
  <c r="C28" i="8"/>
  <c r="H22" i="8"/>
  <c r="G18" i="8"/>
  <c r="F18" i="8"/>
  <c r="E18" i="8"/>
  <c r="H17" i="8"/>
  <c r="M17" i="8" s="1"/>
  <c r="H16" i="8"/>
  <c r="H15" i="8"/>
  <c r="M15" i="8" s="1"/>
  <c r="H14" i="8"/>
  <c r="M14" i="8" s="1"/>
  <c r="D13" i="8"/>
  <c r="H13" i="8" s="1"/>
  <c r="H12" i="8"/>
  <c r="M12" i="8" s="1"/>
  <c r="H11" i="8"/>
  <c r="M11" i="8" s="1"/>
  <c r="H10" i="8"/>
  <c r="H9" i="8"/>
  <c r="H8" i="8"/>
  <c r="M8" i="8" s="1"/>
  <c r="H7" i="8"/>
  <c r="D6" i="8"/>
  <c r="C6" i="8"/>
  <c r="C18" i="8" s="1"/>
  <c r="E19" i="8" l="1"/>
  <c r="E30" i="8" s="1"/>
  <c r="H6" i="8"/>
  <c r="H18" i="8" s="1"/>
  <c r="H29" i="8" s="1"/>
  <c r="M6" i="8"/>
  <c r="M18" i="8" s="1"/>
  <c r="O18" i="8" s="1"/>
  <c r="C29" i="8"/>
  <c r="C30" i="8" s="1"/>
  <c r="D18" i="8"/>
  <c r="C19" i="8"/>
  <c r="C22" i="8" s="1"/>
  <c r="J18" i="6"/>
  <c r="K18" i="6"/>
  <c r="L18" i="6"/>
  <c r="M18" i="6"/>
  <c r="N18" i="6"/>
  <c r="O18" i="6"/>
  <c r="P18" i="6"/>
  <c r="Q18" i="6"/>
  <c r="R18" i="6"/>
  <c r="S18" i="6"/>
  <c r="T18" i="6"/>
  <c r="U18" i="6"/>
  <c r="I18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U14" i="6"/>
  <c r="K14" i="6"/>
  <c r="K13" i="6"/>
  <c r="J13" i="6"/>
  <c r="I13" i="6"/>
  <c r="I12" i="6"/>
  <c r="I11" i="6"/>
  <c r="U11" i="6" s="1"/>
  <c r="J11" i="6"/>
  <c r="K11" i="6"/>
  <c r="L11" i="6"/>
  <c r="M11" i="6" s="1"/>
  <c r="N11" i="6" s="1"/>
  <c r="O11" i="6" s="1"/>
  <c r="P11" i="6" s="1"/>
  <c r="Q11" i="6" s="1"/>
  <c r="R11" i="6" s="1"/>
  <c r="S11" i="6" s="1"/>
  <c r="T11" i="6" s="1"/>
  <c r="U9" i="6"/>
  <c r="U10" i="6"/>
  <c r="T10" i="6"/>
  <c r="S10" i="6"/>
  <c r="Q10" i="6"/>
  <c r="R10" i="6" s="1"/>
  <c r="P10" i="6"/>
  <c r="O10" i="6"/>
  <c r="N10" i="6"/>
  <c r="M10" i="6"/>
  <c r="L10" i="6"/>
  <c r="K10" i="6"/>
  <c r="J10" i="6"/>
  <c r="I10" i="6"/>
  <c r="T9" i="6"/>
  <c r="S9" i="6"/>
  <c r="R9" i="6"/>
  <c r="Q9" i="6"/>
  <c r="P9" i="6"/>
  <c r="O9" i="6"/>
  <c r="N9" i="6"/>
  <c r="M9" i="6"/>
  <c r="L9" i="6"/>
  <c r="K9" i="6"/>
  <c r="J9" i="6"/>
  <c r="I9" i="6"/>
  <c r="T8" i="6"/>
  <c r="S8" i="6"/>
  <c r="R8" i="6"/>
  <c r="Q8" i="6"/>
  <c r="P8" i="6"/>
  <c r="O8" i="6"/>
  <c r="N8" i="6"/>
  <c r="M8" i="6"/>
  <c r="L8" i="6"/>
  <c r="K8" i="6"/>
  <c r="J8" i="6"/>
  <c r="I8" i="6"/>
  <c r="N7" i="6"/>
  <c r="U7" i="6" s="1"/>
  <c r="K7" i="6"/>
  <c r="U6" i="6"/>
  <c r="T7" i="6"/>
  <c r="S7" i="6"/>
  <c r="R7" i="6"/>
  <c r="Q7" i="6"/>
  <c r="P7" i="6"/>
  <c r="O7" i="6"/>
  <c r="M7" i="6"/>
  <c r="L7" i="6"/>
  <c r="J7" i="6"/>
  <c r="I7" i="6"/>
  <c r="T6" i="6"/>
  <c r="S6" i="6"/>
  <c r="R6" i="6"/>
  <c r="Q6" i="6"/>
  <c r="P6" i="6"/>
  <c r="O6" i="6"/>
  <c r="N6" i="6"/>
  <c r="M6" i="6"/>
  <c r="L6" i="6"/>
  <c r="K6" i="6"/>
  <c r="J6" i="6"/>
  <c r="I6" i="6"/>
  <c r="C28" i="6"/>
  <c r="H22" i="6"/>
  <c r="G18" i="6"/>
  <c r="F18" i="6"/>
  <c r="E18" i="6"/>
  <c r="E19" i="6" s="1"/>
  <c r="H17" i="6"/>
  <c r="H16" i="6"/>
  <c r="H15" i="6"/>
  <c r="H14" i="6"/>
  <c r="D13" i="6"/>
  <c r="H13" i="6" s="1"/>
  <c r="H12" i="6"/>
  <c r="H11" i="6"/>
  <c r="H10" i="6"/>
  <c r="H9" i="6"/>
  <c r="H8" i="6"/>
  <c r="H7" i="6"/>
  <c r="D6" i="6"/>
  <c r="D18" i="6" s="1"/>
  <c r="C6" i="6"/>
  <c r="H6" i="6" s="1"/>
  <c r="H18" i="6" s="1"/>
  <c r="G18" i="5"/>
  <c r="F18" i="5"/>
  <c r="E18" i="5"/>
  <c r="E19" i="5" s="1"/>
  <c r="E20" i="5" l="1"/>
  <c r="E22" i="8"/>
  <c r="D29" i="8"/>
  <c r="D30" i="8" s="1"/>
  <c r="D19" i="8"/>
  <c r="D22" i="8" s="1"/>
  <c r="D18" i="5"/>
  <c r="D19" i="5" s="1"/>
  <c r="D20" i="5" s="1"/>
  <c r="L13" i="6"/>
  <c r="M13" i="6" s="1"/>
  <c r="N13" i="6" s="1"/>
  <c r="O13" i="6" s="1"/>
  <c r="P13" i="6" s="1"/>
  <c r="Q13" i="6" s="1"/>
  <c r="R13" i="6" s="1"/>
  <c r="S13" i="6" s="1"/>
  <c r="T13" i="6" s="1"/>
  <c r="U13" i="6"/>
  <c r="J12" i="6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U8" i="6"/>
  <c r="H29" i="6"/>
  <c r="E30" i="6"/>
  <c r="E22" i="6"/>
  <c r="D29" i="6"/>
  <c r="D30" i="6" s="1"/>
  <c r="D19" i="6"/>
  <c r="D22" i="6" s="1"/>
  <c r="C18" i="6"/>
  <c r="H18" i="5"/>
  <c r="C18" i="5"/>
  <c r="U12" i="6" l="1"/>
  <c r="C29" i="6"/>
  <c r="C30" i="6" s="1"/>
  <c r="C19" i="6"/>
  <c r="C22" i="6" s="1"/>
  <c r="C19" i="5"/>
  <c r="C20" i="5" l="1"/>
  <c r="C29" i="5"/>
  <c r="C30" i="5" s="1"/>
  <c r="G9" i="3"/>
  <c r="G8" i="3" l="1"/>
  <c r="G7" i="3" s="1"/>
</calcChain>
</file>

<file path=xl/sharedStrings.xml><?xml version="1.0" encoding="utf-8"?>
<sst xmlns="http://schemas.openxmlformats.org/spreadsheetml/2006/main" count="255" uniqueCount="126">
  <si>
    <t>No</t>
  </si>
  <si>
    <t>Kegiatan</t>
  </si>
  <si>
    <t>Pegawai</t>
  </si>
  <si>
    <t>Barang Jasa</t>
  </si>
  <si>
    <t>Modal</t>
  </si>
  <si>
    <t>Jumlah</t>
  </si>
  <si>
    <t>Mesin</t>
  </si>
  <si>
    <t>Gedung</t>
  </si>
  <si>
    <t>Jaringan</t>
  </si>
  <si>
    <t>Penyediaan bahan logistik kantor</t>
  </si>
  <si>
    <t>Rehabilitasi Dan Pemeliharaan  Rumah Sakit</t>
  </si>
  <si>
    <t>Pengadaan bahan-bahan habis pakai</t>
  </si>
  <si>
    <t>Pengadaan Alat Kesehatan/Alat Penunjang Medis Fasyankes</t>
  </si>
  <si>
    <t>Pengadaan Prasarana dan Sarana Pendukung Fasyankes (Non Medis)</t>
  </si>
  <si>
    <t>Pengadaan Obat dan Vaksin</t>
  </si>
  <si>
    <t>Rapat Rapat Koordinasi dan Konsultasi ke Luar Daerah</t>
  </si>
  <si>
    <t>Penyelenggaraan Pelatihan untuk Peningkatan Kapasitas SDM Kes</t>
  </si>
  <si>
    <t>Pelaksanaan Akreditasi Faskes</t>
  </si>
  <si>
    <t>Pengelolaan Sistem Informasi Kesehatan (SIMRS)</t>
  </si>
  <si>
    <t xml:space="preserve">PROSENTASE BELANJA </t>
  </si>
  <si>
    <t>Pengelolaan pelayanan promosi kes</t>
  </si>
  <si>
    <t xml:space="preserve">REKAPITULASI </t>
  </si>
  <si>
    <t>RSUD dr R GOETENG TAROENADIBRATA PURBALINGGA</t>
  </si>
  <si>
    <t>NO</t>
  </si>
  <si>
    <t>PROGRAM/KEGIATAN/SUB KEGIATAN</t>
  </si>
  <si>
    <t>SUMBER DANA</t>
  </si>
  <si>
    <t>JUMLAH ANGGARAN</t>
  </si>
  <si>
    <t>PROGRAM PENUNJANG URUSAN PEMERINTAHAM DAERAH KABUPATEN</t>
  </si>
  <si>
    <t>KEGIATAN PENINGKATAN PELAYANAN BLUD</t>
  </si>
  <si>
    <t>SUB KEGIATAN PELAYANAN DAN PENUNJANG PELAYANAN BLUD</t>
  </si>
  <si>
    <t>BLUD</t>
  </si>
  <si>
    <t>Rehabilitasi dan Pemeliharaan Rumah Sakit</t>
  </si>
  <si>
    <t>Rincian (internal) :</t>
  </si>
  <si>
    <t>Pengadaan Bahan-Bahan Habis Pakai</t>
  </si>
  <si>
    <t>Pengelolaan Pelayanan Promosi Kesehatan</t>
  </si>
  <si>
    <t>NIP. 196705221992121001</t>
  </si>
  <si>
    <t>TAROENADIBRATA PURBALINGGA</t>
  </si>
  <si>
    <t xml:space="preserve">DIREKTUR RSUD dr R GOETENG </t>
  </si>
  <si>
    <t xml:space="preserve">RENCANA KEGIATAN DAN ANGGARAN </t>
  </si>
  <si>
    <t>TAHUN 2023</t>
  </si>
  <si>
    <t xml:space="preserve">PER JENIS REKENING </t>
  </si>
  <si>
    <t>REKAP RENCANA KEGIATAN DAN ANGGARAN (RKA) TAHUN 2023</t>
  </si>
  <si>
    <t xml:space="preserve">Pagu Anggaran </t>
  </si>
  <si>
    <t>SIPD</t>
  </si>
  <si>
    <t>PENDAPATAN TERCTT</t>
  </si>
  <si>
    <t xml:space="preserve">BELANJA </t>
  </si>
  <si>
    <t>SILPA</t>
  </si>
  <si>
    <t xml:space="preserve">SILPA AWAL </t>
  </si>
  <si>
    <t xml:space="preserve">DIPINJAM </t>
  </si>
  <si>
    <t xml:space="preserve">DIAMANKAN </t>
  </si>
  <si>
    <t xml:space="preserve">belanja pegawai di barangjasa </t>
  </si>
  <si>
    <t>PROSENTASE BALANJA PEGAWAI</t>
  </si>
  <si>
    <t xml:space="preserve">Pembangunan gedung </t>
  </si>
  <si>
    <t>honor pegawai kontrak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</si>
  <si>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</si>
  <si>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</si>
  <si>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</si>
  <si>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</si>
  <si>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</si>
  <si>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</si>
  <si>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</si>
  <si>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</si>
  <si>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</si>
  <si>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</si>
  <si>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</si>
  <si>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</si>
  <si>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honor pegawai kontrak tenaga adm</t>
  </si>
  <si>
    <t>honor pegawai kontrak nakes</t>
  </si>
  <si>
    <t>honor pegawai kontrak supir</t>
  </si>
  <si>
    <t>honor pegawai kontrak juru masak</t>
  </si>
  <si>
    <t>JP kontrak</t>
  </si>
  <si>
    <t>JP, Tamsil, Honor</t>
  </si>
  <si>
    <t>PROSENTASE BELANJA (sesuai rekening)</t>
  </si>
  <si>
    <t>Jumlah total belanja pegawai (rek pegawai+barjas)</t>
  </si>
  <si>
    <t>belanja untuk pegawai yg masuk dlm rek barjas</t>
  </si>
  <si>
    <t>% pegawai</t>
  </si>
  <si>
    <t>% barang jasa</t>
  </si>
  <si>
    <t>% modal</t>
  </si>
  <si>
    <t>B PEGAWAI</t>
  </si>
  <si>
    <t>AMDAL</t>
  </si>
  <si>
    <t>SLF</t>
  </si>
  <si>
    <t xml:space="preserve">B MODAL </t>
  </si>
  <si>
    <t>LAINNYA</t>
  </si>
  <si>
    <t>PENINGKATAN KAPASITAS</t>
  </si>
  <si>
    <t xml:space="preserve">DAFTAR RENCANA UMUM PEGADAAN </t>
  </si>
  <si>
    <t>BARANG JASA PIHAK KETIGA</t>
  </si>
  <si>
    <t xml:space="preserve">Kebutuhan Anggaran </t>
  </si>
  <si>
    <t xml:space="preserve">Pagu Anggaran Awal 2024 </t>
  </si>
  <si>
    <t xml:space="preserve">9 bln </t>
  </si>
  <si>
    <t>REKAP ANGGARAN TAHUN 2024</t>
  </si>
  <si>
    <t xml:space="preserve">Pegawai </t>
  </si>
  <si>
    <t xml:space="preserve">Feb </t>
  </si>
  <si>
    <t>Maret</t>
  </si>
  <si>
    <t xml:space="preserve">April </t>
  </si>
  <si>
    <t>Juni</t>
  </si>
  <si>
    <t xml:space="preserve">Juli </t>
  </si>
  <si>
    <t xml:space="preserve">Sept </t>
  </si>
  <si>
    <t>barang jasa</t>
  </si>
  <si>
    <t>TAHUN 2024</t>
  </si>
  <si>
    <t>Pembangunan Gedung CSSD</t>
  </si>
  <si>
    <t>1.02.01</t>
  </si>
  <si>
    <t>1.02.02</t>
  </si>
  <si>
    <t>1.02.01.2.10</t>
  </si>
  <si>
    <t>1.02.01.2.10.0001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</si>
  <si>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</si>
  <si>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</si>
  <si>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</si>
  <si>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</si>
  <si>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</si>
  <si>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</si>
  <si>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</si>
  <si>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</si>
  <si>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</si>
  <si>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1.02.02.2.01</t>
  </si>
  <si>
    <t>PROGRAM PEMENUHAN UPAYA KESEHATAN PERORANGAN DAN UPAYA KESEHATAN MASYARAKAT</t>
  </si>
  <si>
    <t xml:space="preserve">KEGIATAN PENYEDIAAN FASILITAS PELAYANAN KESEHATAN UNTUK UKM DAN UKP KEWENANGAN DAERAH KABUPATEN </t>
  </si>
  <si>
    <t>1.02.02.2.01.0023</t>
  </si>
  <si>
    <t xml:space="preserve">SUB KEGIATAN PENGADAAN OBAT, BAHAN HABIS PAKAI, BAHAN MEDIS HABIS PAKAI, VAKSIN, MAKANAN DAN MINUMAN DI FASILITAS KESEHATAN </t>
  </si>
  <si>
    <t>1.02.02.2.01.0022</t>
  </si>
  <si>
    <t xml:space="preserve">PENGEMBANGAN RUMAH SAKIT </t>
  </si>
  <si>
    <t>1.02.02.2.01.0014</t>
  </si>
  <si>
    <t xml:space="preserve">PENGADAAN ALAT KESEHATAN/ALAT PENUNJANG MEDIK FASILITAS PELAYANAN KESEHATAN </t>
  </si>
  <si>
    <t>DAK</t>
  </si>
  <si>
    <t>APBD</t>
  </si>
  <si>
    <t>drg. HANUNG WIKANTONO, MPPM</t>
  </si>
  <si>
    <t xml:space="preserve">DOKUMEN PELAKSANAAN ANGGARAN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</si>
</sst>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;[Red]#,##0"/>
    <numFmt numFmtId="165" formatCode="_-* #,##0.00_-;\-* #,##0.00_-;_-* &quot;-&quot;_-;_-@_-"/>
  </numFmts>
  <fonts count="17"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41" fontId="5" fillId="0" borderId="0" applyFont="0" applyFill="0" applyBorder="0" applyAlignment="0" applyProtection="0"/>
  </cellStyleXfs>
  <cellXfs count="15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2" fillId="0" borderId="0" xfId="0" applyFont="1"/>
    <xf numFmtId="164" fontId="2" fillId="0" borderId="0" xfId="1" applyNumberFormat="1" applyFont="1" applyAlignment="1">
      <alignment horizontal="right"/>
    </xf>
    <xf numFmtId="164" fontId="1" fillId="0" borderId="0" xfId="0" applyNumberFormat="1" applyFont="1"/>
    <xf numFmtId="164" fontId="6" fillId="3" borderId="0" xfId="0" applyNumberFormat="1" applyFont="1" applyFill="1"/>
    <xf numFmtId="164" fontId="6" fillId="2" borderId="0" xfId="0" applyNumberFormat="1" applyFont="1" applyFill="1"/>
    <xf numFmtId="164" fontId="6" fillId="4" borderId="0" xfId="0" applyNumberFormat="1" applyFont="1" applyFill="1"/>
    <xf numFmtId="0" fontId="6" fillId="3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41" fontId="1" fillId="0" borderId="0" xfId="1" applyFont="1"/>
    <xf numFmtId="41" fontId="1" fillId="0" borderId="0" xfId="0" applyNumberFormat="1" applyFont="1"/>
    <xf numFmtId="164" fontId="4" fillId="0" borderId="1" xfId="1" applyNumberFormat="1" applyFont="1" applyFill="1" applyBorder="1" applyAlignment="1">
      <alignment horizontal="right" vertical="center"/>
    </xf>
    <xf numFmtId="41" fontId="1" fillId="0" borderId="1" xfId="0" applyNumberFormat="1" applyFont="1" applyBorder="1"/>
    <xf numFmtId="0" fontId="6" fillId="0" borderId="0" xfId="0" applyFont="1"/>
    <xf numFmtId="0" fontId="1" fillId="0" borderId="0" xfId="0" applyFont="1" applyAlignment="1">
      <alignment horizontal="center"/>
    </xf>
    <xf numFmtId="41" fontId="1" fillId="0" borderId="0" xfId="0" applyNumberFormat="1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41" fontId="7" fillId="0" borderId="5" xfId="1" applyFont="1" applyBorder="1" applyAlignment="1">
      <alignment vertical="center"/>
    </xf>
    <xf numFmtId="41" fontId="7" fillId="0" borderId="5" xfId="1" applyFont="1" applyBorder="1"/>
    <xf numFmtId="41" fontId="7" fillId="0" borderId="9" xfId="1" applyFont="1" applyBorder="1"/>
    <xf numFmtId="41" fontId="7" fillId="0" borderId="0" xfId="1" applyFont="1" applyAlignment="1">
      <alignment vertical="center"/>
    </xf>
    <xf numFmtId="41" fontId="7" fillId="0" borderId="0" xfId="0" applyNumberFormat="1" applyFont="1"/>
    <xf numFmtId="41" fontId="6" fillId="0" borderId="0" xfId="0" applyNumberFormat="1" applyFont="1"/>
    <xf numFmtId="164" fontId="1" fillId="0" borderId="0" xfId="1" applyNumberFormat="1" applyFont="1" applyAlignment="1">
      <alignment horizontal="right"/>
    </xf>
    <xf numFmtId="165" fontId="1" fillId="0" borderId="0" xfId="0" applyNumberFormat="1" applyFont="1"/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164" fontId="3" fillId="0" borderId="14" xfId="1" applyNumberFormat="1" applyFont="1" applyFill="1" applyBorder="1" applyAlignment="1">
      <alignment horizontal="right" vertical="center"/>
    </xf>
    <xf numFmtId="41" fontId="7" fillId="0" borderId="14" xfId="1" applyFont="1" applyBorder="1"/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vertical="center" wrapText="1" shrinkToFit="1"/>
    </xf>
    <xf numFmtId="164" fontId="3" fillId="0" borderId="5" xfId="1" applyNumberFormat="1" applyFont="1" applyFill="1" applyBorder="1" applyAlignment="1" applyProtection="1">
      <alignment horizontal="right" vertical="center" wrapText="1" shrinkToFit="1"/>
    </xf>
    <xf numFmtId="164" fontId="3" fillId="0" borderId="5" xfId="1" applyNumberFormat="1" applyFont="1" applyFill="1" applyBorder="1" applyAlignment="1" applyProtection="1">
      <alignment horizontal="right" vertical="center" shrinkToFit="1"/>
      <protection locked="0"/>
    </xf>
    <xf numFmtId="0" fontId="3" fillId="0" borderId="5" xfId="0" applyFont="1" applyBorder="1" applyAlignment="1">
      <alignment vertical="center" wrapText="1"/>
    </xf>
    <xf numFmtId="164" fontId="3" fillId="0" borderId="5" xfId="1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164" fontId="3" fillId="0" borderId="5" xfId="1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41" fontId="3" fillId="0" borderId="5" xfId="1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164" fontId="3" fillId="0" borderId="15" xfId="1" applyNumberFormat="1" applyFont="1" applyFill="1" applyBorder="1" applyAlignment="1">
      <alignment horizontal="right" vertical="center"/>
    </xf>
    <xf numFmtId="41" fontId="7" fillId="0" borderId="15" xfId="1" applyFont="1" applyBorder="1"/>
    <xf numFmtId="2" fontId="1" fillId="0" borderId="0" xfId="0" applyNumberFormat="1" applyFont="1"/>
    <xf numFmtId="0" fontId="10" fillId="0" borderId="0" xfId="0" applyFont="1"/>
    <xf numFmtId="41" fontId="1" fillId="0" borderId="0" xfId="1" applyFont="1" applyAlignment="1">
      <alignment horizontal="center"/>
    </xf>
    <xf numFmtId="2" fontId="10" fillId="0" borderId="0" xfId="0" applyNumberFormat="1" applyFont="1"/>
    <xf numFmtId="2" fontId="6" fillId="0" borderId="0" xfId="0" applyNumberFormat="1" applyFont="1"/>
    <xf numFmtId="41" fontId="1" fillId="0" borderId="0" xfId="1" applyFont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165" fontId="1" fillId="5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wrapText="1"/>
    </xf>
    <xf numFmtId="164" fontId="1" fillId="0" borderId="1" xfId="0" applyNumberFormat="1" applyFont="1" applyBorder="1"/>
    <xf numFmtId="164" fontId="1" fillId="0" borderId="14" xfId="0" applyNumberFormat="1" applyFont="1" applyBorder="1"/>
    <xf numFmtId="0" fontId="1" fillId="0" borderId="14" xfId="0" applyFont="1" applyBorder="1"/>
    <xf numFmtId="41" fontId="1" fillId="0" borderId="14" xfId="1" applyFont="1" applyBorder="1"/>
    <xf numFmtId="0" fontId="1" fillId="0" borderId="5" xfId="0" applyFont="1" applyBorder="1"/>
    <xf numFmtId="164" fontId="1" fillId="0" borderId="5" xfId="0" applyNumberFormat="1" applyFont="1" applyBorder="1"/>
    <xf numFmtId="41" fontId="1" fillId="0" borderId="5" xfId="1" applyFont="1" applyBorder="1"/>
    <xf numFmtId="41" fontId="1" fillId="0" borderId="5" xfId="0" applyNumberFormat="1" applyFont="1" applyBorder="1"/>
    <xf numFmtId="41" fontId="1" fillId="0" borderId="5" xfId="1" applyFont="1" applyBorder="1" applyAlignment="1">
      <alignment horizontal="center"/>
    </xf>
    <xf numFmtId="0" fontId="1" fillId="0" borderId="9" xfId="0" applyFont="1" applyBorder="1"/>
    <xf numFmtId="41" fontId="1" fillId="0" borderId="9" xfId="0" applyNumberFormat="1" applyFont="1" applyBorder="1"/>
    <xf numFmtId="0" fontId="1" fillId="0" borderId="5" xfId="0" applyFont="1" applyBorder="1" applyAlignment="1">
      <alignment horizontal="right"/>
    </xf>
    <xf numFmtId="0" fontId="3" fillId="0" borderId="9" xfId="0" applyFont="1" applyBorder="1" applyAlignment="1">
      <alignment vertical="center" wrapText="1"/>
    </xf>
    <xf numFmtId="164" fontId="3" fillId="0" borderId="9" xfId="1" applyNumberFormat="1" applyFont="1" applyFill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64" fontId="4" fillId="0" borderId="25" xfId="1" applyNumberFormat="1" applyFont="1" applyFill="1" applyBorder="1" applyAlignment="1">
      <alignment horizontal="right" vertical="center"/>
    </xf>
    <xf numFmtId="41" fontId="2" fillId="0" borderId="25" xfId="0" applyNumberFormat="1" applyFont="1" applyBorder="1" applyAlignment="1">
      <alignment vertical="center"/>
    </xf>
    <xf numFmtId="41" fontId="2" fillId="0" borderId="1" xfId="1" applyFont="1" applyBorder="1" applyAlignment="1">
      <alignment horizontal="center" vertical="center"/>
    </xf>
    <xf numFmtId="41" fontId="6" fillId="0" borderId="0" xfId="1" applyFont="1"/>
    <xf numFmtId="165" fontId="1" fillId="0" borderId="0" xfId="1" applyNumberFormat="1" applyFont="1"/>
    <xf numFmtId="41" fontId="2" fillId="0" borderId="26" xfId="0" applyNumberFormat="1" applyFont="1" applyBorder="1" applyAlignment="1">
      <alignment vertical="center"/>
    </xf>
    <xf numFmtId="41" fontId="1" fillId="0" borderId="1" xfId="1" applyFont="1" applyBorder="1"/>
    <xf numFmtId="41" fontId="1" fillId="0" borderId="1" xfId="1" applyFont="1" applyBorder="1" applyAlignment="1">
      <alignment horizontal="center"/>
    </xf>
    <xf numFmtId="41" fontId="7" fillId="0" borderId="11" xfId="1" applyFont="1" applyFill="1" applyBorder="1"/>
    <xf numFmtId="41" fontId="7" fillId="0" borderId="6" xfId="1" applyFont="1" applyFill="1" applyBorder="1"/>
    <xf numFmtId="41" fontId="7" fillId="0" borderId="6" xfId="1" applyFont="1" applyFill="1" applyBorder="1" applyAlignment="1">
      <alignment vertical="center"/>
    </xf>
    <xf numFmtId="41" fontId="7" fillId="0" borderId="13" xfId="1" applyFont="1" applyFill="1" applyBorder="1"/>
    <xf numFmtId="41" fontId="14" fillId="0" borderId="0" xfId="1" applyFont="1"/>
    <xf numFmtId="41" fontId="15" fillId="0" borderId="0" xfId="1" applyFont="1"/>
    <xf numFmtId="0" fontId="2" fillId="5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1" fontId="2" fillId="0" borderId="17" xfId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/>
    <xf numFmtId="41" fontId="7" fillId="0" borderId="0" xfId="1" applyFont="1" applyBorder="1"/>
    <xf numFmtId="0" fontId="7" fillId="0" borderId="22" xfId="0" quotePrefix="1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7" fillId="0" borderId="34" xfId="0" applyFont="1" applyBorder="1" applyAlignment="1">
      <alignment vertical="center"/>
    </xf>
    <xf numFmtId="0" fontId="8" fillId="0" borderId="35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/>
    </xf>
    <xf numFmtId="41" fontId="7" fillId="0" borderId="32" xfId="0" applyNumberFormat="1" applyFont="1" applyBorder="1" applyAlignment="1">
      <alignment vertical="center"/>
    </xf>
    <xf numFmtId="41" fontId="7" fillId="0" borderId="33" xfId="0" applyNumberFormat="1" applyFont="1" applyBorder="1" applyAlignment="1">
      <alignment vertical="center"/>
    </xf>
    <xf numFmtId="41" fontId="7" fillId="0" borderId="33" xfId="1" applyFont="1" applyBorder="1" applyAlignment="1">
      <alignment vertical="center"/>
    </xf>
    <xf numFmtId="41" fontId="7" fillId="0" borderId="39" xfId="1" applyFont="1" applyBorder="1" applyAlignment="1">
      <alignment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BE9B-28FE-454A-8D54-6E5B5441C75E}">
  <dimension ref="A1:O30"/>
  <sheetViews>
    <sheetView zoomScale="80" zoomScaleNormal="80" workbookViewId="0">
      <selection activeCell="J10" sqref="J10"/>
    </sheetView>
  </sheetViews>
  <sheetFormatPr defaultColWidth="9.140625" defaultRowHeight="12.75"/>
  <cols>
    <col min="1" max="1" width="3.28515625" style="1" customWidth="1"/>
    <col min="2" max="2" width="31.42578125" style="1" customWidth="1"/>
    <col min="3" max="3" width="17.7109375" style="1" hidden="1" customWidth="1"/>
    <col min="4" max="4" width="16.28515625" style="1" hidden="1" customWidth="1"/>
    <col min="5" max="5" width="15.7109375" style="1" hidden="1" customWidth="1"/>
    <col min="6" max="6" width="14.85546875" style="1" hidden="1" customWidth="1"/>
    <col min="7" max="7" width="23.7109375" style="1" hidden="1" customWidth="1"/>
    <col min="8" max="8" width="22" style="1" customWidth="1"/>
    <col min="9" max="9" width="14.5703125" style="1" customWidth="1"/>
    <col min="10" max="10" width="13.28515625" style="1" customWidth="1"/>
    <col min="11" max="11" width="14.7109375" style="1" customWidth="1"/>
    <col min="12" max="12" width="15.5703125" style="1" customWidth="1"/>
    <col min="13" max="13" width="16.5703125" style="1" customWidth="1"/>
    <col min="14" max="14" width="15.7109375" style="1" customWidth="1"/>
    <col min="15" max="15" width="18.7109375" style="1" customWidth="1"/>
    <col min="16" max="16384" width="9.140625" style="1"/>
  </cols>
  <sheetData>
    <row r="1" spans="1:14">
      <c r="I1" s="103" t="s">
        <v>84</v>
      </c>
      <c r="J1" s="103"/>
      <c r="K1" s="103"/>
      <c r="L1" s="103"/>
      <c r="M1" s="103"/>
      <c r="N1" s="103"/>
    </row>
    <row r="2" spans="1:14">
      <c r="I2" s="103" t="s">
        <v>39</v>
      </c>
      <c r="J2" s="103"/>
      <c r="K2" s="103"/>
      <c r="L2" s="103"/>
      <c r="M2" s="103"/>
      <c r="N2" s="103"/>
    </row>
    <row r="4" spans="1:14" s="4" customFormat="1" ht="15" customHeight="1">
      <c r="A4" s="100" t="s">
        <v>0</v>
      </c>
      <c r="B4" s="100" t="s">
        <v>1</v>
      </c>
      <c r="C4" s="100" t="s">
        <v>2</v>
      </c>
      <c r="D4" s="100" t="s">
        <v>3</v>
      </c>
      <c r="E4" s="100" t="s">
        <v>4</v>
      </c>
      <c r="F4" s="100"/>
      <c r="G4" s="100"/>
      <c r="H4" s="100" t="s">
        <v>42</v>
      </c>
      <c r="I4" s="100" t="s">
        <v>78</v>
      </c>
      <c r="J4" s="104" t="s">
        <v>85</v>
      </c>
      <c r="K4" s="105"/>
      <c r="L4" s="105"/>
      <c r="M4" s="106"/>
      <c r="N4" s="100" t="s">
        <v>81</v>
      </c>
    </row>
    <row r="5" spans="1:14" s="4" customFormat="1" ht="24.75" customHeight="1">
      <c r="A5" s="100"/>
      <c r="B5" s="100"/>
      <c r="C5" s="100"/>
      <c r="D5" s="100"/>
      <c r="E5" s="64" t="s">
        <v>6</v>
      </c>
      <c r="F5" s="64" t="s">
        <v>7</v>
      </c>
      <c r="G5" s="64" t="s">
        <v>8</v>
      </c>
      <c r="H5" s="100"/>
      <c r="I5" s="100"/>
      <c r="J5" s="65" t="s">
        <v>79</v>
      </c>
      <c r="K5" s="65" t="s">
        <v>80</v>
      </c>
      <c r="L5" s="66" t="s">
        <v>83</v>
      </c>
      <c r="M5" s="65" t="s">
        <v>82</v>
      </c>
      <c r="N5" s="100"/>
    </row>
    <row r="6" spans="1:14" ht="27" customHeight="1">
      <c r="A6" s="36">
        <v>1</v>
      </c>
      <c r="B6" s="37" t="s">
        <v>9</v>
      </c>
      <c r="C6" s="38">
        <f>32603000000+320200000</f>
        <v>32923200000</v>
      </c>
      <c r="D6" s="38">
        <f>31120600000-680000000</f>
        <v>30440600000</v>
      </c>
      <c r="E6" s="38"/>
      <c r="F6" s="38"/>
      <c r="G6" s="38"/>
      <c r="H6" s="39">
        <f>SUM(C6:G6)</f>
        <v>63363800000</v>
      </c>
      <c r="I6" s="68">
        <f>C6</f>
        <v>32923200000</v>
      </c>
      <c r="J6" s="70">
        <v>500000000</v>
      </c>
      <c r="K6" s="70">
        <v>800000000</v>
      </c>
      <c r="L6" s="70">
        <v>0</v>
      </c>
      <c r="M6" s="70">
        <f>D6-L6-K6-J6</f>
        <v>29140600000</v>
      </c>
      <c r="N6" s="69">
        <v>0</v>
      </c>
    </row>
    <row r="7" spans="1:14" ht="27" customHeight="1">
      <c r="A7" s="40">
        <v>2</v>
      </c>
      <c r="B7" s="41" t="s">
        <v>10</v>
      </c>
      <c r="C7" s="42"/>
      <c r="D7" s="42">
        <v>3035000000</v>
      </c>
      <c r="E7" s="42">
        <v>100000000</v>
      </c>
      <c r="F7" s="43">
        <v>250000000</v>
      </c>
      <c r="G7" s="43">
        <v>150000000</v>
      </c>
      <c r="H7" s="29">
        <f t="shared" ref="H7:H17" si="0">SUM(C7:G7)</f>
        <v>3535000000</v>
      </c>
      <c r="I7" s="71">
        <v>0</v>
      </c>
      <c r="J7" s="71">
        <v>0</v>
      </c>
      <c r="K7" s="71">
        <v>0</v>
      </c>
      <c r="L7" s="71">
        <v>0</v>
      </c>
      <c r="M7" s="72">
        <f>D7</f>
        <v>3035000000</v>
      </c>
      <c r="N7" s="73">
        <v>500000000</v>
      </c>
    </row>
    <row r="8" spans="1:14" ht="25.5">
      <c r="A8" s="40">
        <v>3</v>
      </c>
      <c r="B8" s="44" t="s">
        <v>11</v>
      </c>
      <c r="C8" s="45"/>
      <c r="D8" s="45">
        <v>8500000000</v>
      </c>
      <c r="E8" s="45"/>
      <c r="F8" s="45"/>
      <c r="G8" s="45"/>
      <c r="H8" s="29">
        <f t="shared" si="0"/>
        <v>8500000000</v>
      </c>
      <c r="I8" s="71">
        <v>0</v>
      </c>
      <c r="J8" s="71">
        <v>0</v>
      </c>
      <c r="K8" s="71">
        <v>0</v>
      </c>
      <c r="L8" s="71">
        <v>0</v>
      </c>
      <c r="M8" s="74">
        <f>H8</f>
        <v>8500000000</v>
      </c>
      <c r="N8" s="71">
        <v>0</v>
      </c>
    </row>
    <row r="9" spans="1:14" ht="27" customHeight="1">
      <c r="A9" s="40">
        <v>4</v>
      </c>
      <c r="B9" s="44" t="s">
        <v>12</v>
      </c>
      <c r="C9" s="45"/>
      <c r="D9" s="45">
        <v>60000000</v>
      </c>
      <c r="E9" s="45">
        <v>1306400000</v>
      </c>
      <c r="F9" s="45"/>
      <c r="G9" s="45"/>
      <c r="H9" s="29">
        <f t="shared" si="0"/>
        <v>1366400000</v>
      </c>
      <c r="I9" s="71">
        <v>0</v>
      </c>
      <c r="J9" s="71">
        <v>0</v>
      </c>
      <c r="K9" s="71">
        <v>0</v>
      </c>
      <c r="L9" s="71">
        <v>0</v>
      </c>
      <c r="M9" s="74">
        <v>60000000</v>
      </c>
      <c r="N9" s="72">
        <f>E9</f>
        <v>1306400000</v>
      </c>
    </row>
    <row r="10" spans="1:14" s="18" customFormat="1" ht="41.25" customHeight="1">
      <c r="A10" s="40">
        <v>5</v>
      </c>
      <c r="B10" s="46" t="s">
        <v>13</v>
      </c>
      <c r="C10" s="47"/>
      <c r="D10" s="45">
        <v>30000000</v>
      </c>
      <c r="E10" s="45">
        <v>1050000000</v>
      </c>
      <c r="F10" s="47"/>
      <c r="G10" s="47"/>
      <c r="H10" s="29">
        <f t="shared" si="0"/>
        <v>1080000000</v>
      </c>
      <c r="I10" s="78">
        <v>0</v>
      </c>
      <c r="J10" s="78">
        <v>0</v>
      </c>
      <c r="K10" s="78">
        <v>0</v>
      </c>
      <c r="L10" s="78">
        <v>0</v>
      </c>
      <c r="M10" s="75">
        <v>30000000</v>
      </c>
      <c r="N10" s="75">
        <v>1050000000</v>
      </c>
    </row>
    <row r="11" spans="1:14" ht="15.75">
      <c r="A11" s="40">
        <v>6</v>
      </c>
      <c r="B11" s="44" t="s">
        <v>14</v>
      </c>
      <c r="C11" s="45"/>
      <c r="D11" s="45">
        <v>12000000000</v>
      </c>
      <c r="E11" s="45"/>
      <c r="F11" s="45"/>
      <c r="G11" s="45"/>
      <c r="H11" s="29">
        <f t="shared" si="0"/>
        <v>12000000000</v>
      </c>
      <c r="I11" s="71">
        <v>0</v>
      </c>
      <c r="J11" s="71">
        <v>0</v>
      </c>
      <c r="K11" s="71">
        <v>0</v>
      </c>
      <c r="L11" s="71">
        <v>0</v>
      </c>
      <c r="M11" s="74">
        <f>H11</f>
        <v>12000000000</v>
      </c>
      <c r="N11" s="71">
        <v>0</v>
      </c>
    </row>
    <row r="12" spans="1:14" ht="27" customHeight="1">
      <c r="A12" s="40">
        <v>7</v>
      </c>
      <c r="B12" s="44" t="s">
        <v>15</v>
      </c>
      <c r="C12" s="45"/>
      <c r="D12" s="45">
        <v>150000000</v>
      </c>
      <c r="E12" s="45"/>
      <c r="F12" s="45"/>
      <c r="G12" s="45"/>
      <c r="H12" s="29">
        <f t="shared" si="0"/>
        <v>150000000</v>
      </c>
      <c r="I12" s="71">
        <v>0</v>
      </c>
      <c r="J12" s="71">
        <v>0</v>
      </c>
      <c r="K12" s="71">
        <v>0</v>
      </c>
      <c r="L12" s="71">
        <v>0</v>
      </c>
      <c r="M12" s="74">
        <f>H12</f>
        <v>150000000</v>
      </c>
      <c r="N12" s="71">
        <v>0</v>
      </c>
    </row>
    <row r="13" spans="1:14" ht="27" customHeight="1">
      <c r="A13" s="40">
        <v>8</v>
      </c>
      <c r="B13" s="44" t="s">
        <v>16</v>
      </c>
      <c r="C13" s="45"/>
      <c r="D13" s="45">
        <f>400000000+680000000</f>
        <v>1080000000</v>
      </c>
      <c r="E13" s="45"/>
      <c r="F13" s="45"/>
      <c r="G13" s="45"/>
      <c r="H13" s="29">
        <f t="shared" si="0"/>
        <v>1080000000</v>
      </c>
      <c r="I13" s="71">
        <v>0</v>
      </c>
      <c r="J13" s="71">
        <v>0</v>
      </c>
      <c r="K13" s="71">
        <v>0</v>
      </c>
      <c r="L13" s="73">
        <v>680000000</v>
      </c>
      <c r="M13" s="73">
        <v>400000000</v>
      </c>
      <c r="N13" s="71">
        <v>0</v>
      </c>
    </row>
    <row r="14" spans="1:14" ht="15.75">
      <c r="A14" s="40">
        <v>9</v>
      </c>
      <c r="B14" s="44" t="s">
        <v>17</v>
      </c>
      <c r="C14" s="48"/>
      <c r="D14" s="49">
        <v>44800000</v>
      </c>
      <c r="E14" s="48"/>
      <c r="F14" s="48"/>
      <c r="G14" s="48"/>
      <c r="H14" s="29">
        <f t="shared" si="0"/>
        <v>44800000</v>
      </c>
      <c r="I14" s="71">
        <v>0</v>
      </c>
      <c r="J14" s="71">
        <v>0</v>
      </c>
      <c r="K14" s="71">
        <v>0</v>
      </c>
      <c r="L14" s="71">
        <v>0</v>
      </c>
      <c r="M14" s="74">
        <f>H14</f>
        <v>44800000</v>
      </c>
      <c r="N14" s="71">
        <v>0</v>
      </c>
    </row>
    <row r="15" spans="1:14" ht="27" customHeight="1">
      <c r="A15" s="40">
        <v>10</v>
      </c>
      <c r="B15" s="44" t="s">
        <v>18</v>
      </c>
      <c r="C15" s="45"/>
      <c r="D15" s="45">
        <v>100000000</v>
      </c>
      <c r="E15" s="45"/>
      <c r="F15" s="45"/>
      <c r="G15" s="45"/>
      <c r="H15" s="29">
        <f t="shared" si="0"/>
        <v>100000000</v>
      </c>
      <c r="I15" s="71">
        <v>0</v>
      </c>
      <c r="J15" s="71">
        <v>0</v>
      </c>
      <c r="K15" s="71">
        <v>0</v>
      </c>
      <c r="L15" s="71">
        <v>0</v>
      </c>
      <c r="M15" s="74">
        <f>H15</f>
        <v>100000000</v>
      </c>
      <c r="N15" s="71">
        <v>0</v>
      </c>
    </row>
    <row r="16" spans="1:14" ht="15.75">
      <c r="A16" s="40">
        <v>11</v>
      </c>
      <c r="B16" s="44" t="s">
        <v>52</v>
      </c>
      <c r="C16" s="45"/>
      <c r="D16" s="45">
        <v>0</v>
      </c>
      <c r="E16" s="45"/>
      <c r="F16" s="45"/>
      <c r="G16" s="45"/>
      <c r="H16" s="29">
        <f t="shared" si="0"/>
        <v>0</v>
      </c>
      <c r="I16" s="71">
        <v>0</v>
      </c>
      <c r="J16" s="71">
        <v>0</v>
      </c>
      <c r="K16" s="71">
        <v>0</v>
      </c>
      <c r="L16" s="71">
        <v>0</v>
      </c>
      <c r="M16" s="71">
        <v>0</v>
      </c>
      <c r="N16" s="71">
        <v>0</v>
      </c>
    </row>
    <row r="17" spans="1:15" ht="25.5" customHeight="1">
      <c r="A17" s="50">
        <v>12</v>
      </c>
      <c r="B17" s="51" t="s">
        <v>20</v>
      </c>
      <c r="C17" s="52"/>
      <c r="D17" s="52">
        <v>80000000</v>
      </c>
      <c r="E17" s="52"/>
      <c r="F17" s="52"/>
      <c r="G17" s="52"/>
      <c r="H17" s="53">
        <f t="shared" si="0"/>
        <v>80000000</v>
      </c>
      <c r="I17" s="76">
        <v>0</v>
      </c>
      <c r="J17" s="76">
        <v>0</v>
      </c>
      <c r="K17" s="76">
        <v>0</v>
      </c>
      <c r="L17" s="76">
        <v>0</v>
      </c>
      <c r="M17" s="77">
        <f>H17</f>
        <v>80000000</v>
      </c>
      <c r="N17" s="76">
        <v>0</v>
      </c>
    </row>
    <row r="18" spans="1:15" ht="27" customHeight="1">
      <c r="A18" s="3"/>
      <c r="B18" s="3" t="s">
        <v>5</v>
      </c>
      <c r="C18" s="15">
        <f>SUM(C6:C16)</f>
        <v>32923200000</v>
      </c>
      <c r="D18" s="15">
        <f>SUM(D6:D17)</f>
        <v>55520400000</v>
      </c>
      <c r="E18" s="15">
        <f t="shared" ref="E18:G18" si="1">SUM(E6:E16)</f>
        <v>2456400000</v>
      </c>
      <c r="F18" s="15">
        <f t="shared" si="1"/>
        <v>250000000</v>
      </c>
      <c r="G18" s="15">
        <f t="shared" si="1"/>
        <v>150000000</v>
      </c>
      <c r="H18" s="16">
        <f>SUM(H6:H17)</f>
        <v>91300000000</v>
      </c>
      <c r="I18" s="67">
        <f>SUM(I6:I17)</f>
        <v>32923200000</v>
      </c>
      <c r="J18" s="67">
        <f t="shared" ref="J18:N18" si="2">SUM(J6:J17)</f>
        <v>500000000</v>
      </c>
      <c r="K18" s="67">
        <f t="shared" si="2"/>
        <v>800000000</v>
      </c>
      <c r="L18" s="67">
        <f t="shared" si="2"/>
        <v>680000000</v>
      </c>
      <c r="M18" s="67">
        <f t="shared" si="2"/>
        <v>53540400000</v>
      </c>
      <c r="N18" s="67">
        <f t="shared" si="2"/>
        <v>2856400000</v>
      </c>
      <c r="O18" s="6">
        <f>SUM(I18:N18)</f>
        <v>91300000000</v>
      </c>
    </row>
    <row r="19" spans="1:15">
      <c r="A19" s="4"/>
      <c r="B19" s="4"/>
      <c r="C19" s="34">
        <f>C18</f>
        <v>32923200000</v>
      </c>
      <c r="D19" s="34">
        <f>D18</f>
        <v>55520400000</v>
      </c>
      <c r="E19" s="34">
        <f>E18+F18</f>
        <v>2706400000</v>
      </c>
      <c r="F19" s="5"/>
      <c r="G19" s="5"/>
    </row>
    <row r="20" spans="1:15">
      <c r="B20" s="101" t="s">
        <v>43</v>
      </c>
      <c r="C20" s="7"/>
      <c r="D20" s="8"/>
      <c r="E20" s="9"/>
      <c r="G20" s="1" t="s">
        <v>44</v>
      </c>
      <c r="H20" s="13">
        <v>91300000000</v>
      </c>
    </row>
    <row r="21" spans="1:15">
      <c r="B21" s="102"/>
      <c r="C21" s="10"/>
      <c r="D21" s="11"/>
      <c r="E21" s="12"/>
      <c r="G21" s="1" t="s">
        <v>45</v>
      </c>
      <c r="H21" s="14">
        <v>96300000000</v>
      </c>
    </row>
    <row r="22" spans="1:15" s="17" customFormat="1" ht="14.25">
      <c r="B22" s="17" t="s">
        <v>19</v>
      </c>
      <c r="C22" s="55">
        <f>C19/91300000000*100</f>
        <v>36.060460021905804</v>
      </c>
      <c r="D22" s="1">
        <f>D19/91300000000*100</f>
        <v>60.810952902519169</v>
      </c>
      <c r="E22" s="17">
        <f>E19/91300000000*100</f>
        <v>2.9642935377875137</v>
      </c>
      <c r="G22" s="4" t="s">
        <v>46</v>
      </c>
      <c r="H22" s="33">
        <f>H21-H20</f>
        <v>5000000000</v>
      </c>
    </row>
    <row r="23" spans="1:15">
      <c r="B23" s="1" t="s">
        <v>50</v>
      </c>
      <c r="C23" s="6">
        <v>5002120000</v>
      </c>
      <c r="G23" s="1" t="s">
        <v>47</v>
      </c>
      <c r="H23" s="13"/>
    </row>
    <row r="24" spans="1:15">
      <c r="B24" s="1" t="s">
        <v>53</v>
      </c>
      <c r="C24" s="13">
        <v>210000000</v>
      </c>
      <c r="E24" s="6"/>
      <c r="G24" s="1" t="s">
        <v>48</v>
      </c>
      <c r="H24" s="13"/>
    </row>
    <row r="25" spans="1:15">
      <c r="C25" s="6">
        <v>3116000000</v>
      </c>
      <c r="E25" s="6"/>
      <c r="G25" s="1" t="s">
        <v>49</v>
      </c>
      <c r="H25" s="6"/>
    </row>
    <row r="26" spans="1:15">
      <c r="C26" s="13">
        <v>104800000</v>
      </c>
    </row>
    <row r="27" spans="1:15">
      <c r="C27" s="13">
        <v>252000000</v>
      </c>
    </row>
    <row r="28" spans="1:15">
      <c r="C28" s="13">
        <f>SUM(C23:C27)</f>
        <v>8684920000</v>
      </c>
    </row>
    <row r="29" spans="1:15">
      <c r="B29" s="1" t="s">
        <v>51</v>
      </c>
      <c r="C29" s="14">
        <f>C18+C28</f>
        <v>41608120000</v>
      </c>
      <c r="D29" s="14">
        <f>D18-C28</f>
        <v>46835480000</v>
      </c>
      <c r="H29" s="14">
        <f>H20-H18</f>
        <v>0</v>
      </c>
    </row>
    <row r="30" spans="1:15">
      <c r="C30" s="35">
        <f>C29/91300000000*100</f>
        <v>45.572968236582696</v>
      </c>
      <c r="D30" s="35">
        <f>D29/91300000000*100</f>
        <v>51.298444687842284</v>
      </c>
      <c r="E30" s="54">
        <f>E19/91300000000*100</f>
        <v>2.9642935377875137</v>
      </c>
    </row>
  </sheetData>
  <mergeCells count="12">
    <mergeCell ref="N4:N5"/>
    <mergeCell ref="I4:I5"/>
    <mergeCell ref="I1:N1"/>
    <mergeCell ref="I2:N2"/>
    <mergeCell ref="J4:M4"/>
    <mergeCell ref="H4:H5"/>
    <mergeCell ref="B20:B21"/>
    <mergeCell ref="A4:A5"/>
    <mergeCell ref="B4:B5"/>
    <mergeCell ref="C4:C5"/>
    <mergeCell ref="D4:D5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84E2A-5454-4CFA-8A78-1A46F7D48C87}">
  <dimension ref="A1:U30"/>
  <sheetViews>
    <sheetView zoomScale="71" zoomScaleNormal="55" workbookViewId="0">
      <selection activeCell="L8" sqref="L8"/>
    </sheetView>
  </sheetViews>
  <sheetFormatPr defaultColWidth="9.140625" defaultRowHeight="12.75"/>
  <cols>
    <col min="1" max="1" width="3.28515625" style="1" customWidth="1"/>
    <col min="2" max="2" width="31.42578125" style="1" customWidth="1"/>
    <col min="3" max="3" width="17.7109375" style="1" customWidth="1"/>
    <col min="4" max="4" width="16.28515625" style="1" customWidth="1"/>
    <col min="5" max="5" width="15.7109375" style="1" customWidth="1"/>
    <col min="6" max="6" width="14.85546875" style="1" customWidth="1"/>
    <col min="7" max="7" width="23.7109375" style="1" customWidth="1"/>
    <col min="8" max="8" width="22" style="1" customWidth="1"/>
    <col min="9" max="9" width="15.42578125" style="1" customWidth="1"/>
    <col min="10" max="20" width="14" style="1" bestFit="1" customWidth="1"/>
    <col min="21" max="21" width="15" style="1" bestFit="1" customWidth="1"/>
    <col min="22" max="16384" width="9.140625" style="1"/>
  </cols>
  <sheetData>
    <row r="1" spans="1:21">
      <c r="A1" s="103" t="s">
        <v>41</v>
      </c>
      <c r="B1" s="103"/>
      <c r="C1" s="103"/>
      <c r="D1" s="103"/>
      <c r="E1" s="103"/>
      <c r="F1" s="103"/>
      <c r="G1" s="103"/>
    </row>
    <row r="2" spans="1:21">
      <c r="A2" s="103" t="s">
        <v>40</v>
      </c>
      <c r="B2" s="103"/>
      <c r="C2" s="103"/>
      <c r="D2" s="103"/>
      <c r="E2" s="103"/>
      <c r="F2" s="103"/>
      <c r="G2" s="103"/>
    </row>
    <row r="4" spans="1:21" ht="15" customHeight="1">
      <c r="A4" s="107" t="s">
        <v>0</v>
      </c>
      <c r="B4" s="107" t="s">
        <v>1</v>
      </c>
      <c r="C4" s="107" t="s">
        <v>2</v>
      </c>
      <c r="D4" s="107" t="s">
        <v>3</v>
      </c>
      <c r="E4" s="107" t="s">
        <v>4</v>
      </c>
      <c r="F4" s="107"/>
      <c r="G4" s="107"/>
      <c r="H4" s="107" t="s">
        <v>42</v>
      </c>
    </row>
    <row r="5" spans="1:21" ht="15" customHeight="1">
      <c r="A5" s="107"/>
      <c r="B5" s="107"/>
      <c r="C5" s="107"/>
      <c r="D5" s="107"/>
      <c r="E5" s="2" t="s">
        <v>6</v>
      </c>
      <c r="F5" s="2" t="s">
        <v>7</v>
      </c>
      <c r="G5" s="2" t="s">
        <v>8</v>
      </c>
      <c r="H5" s="107"/>
      <c r="I5" s="1" t="s">
        <v>54</v>
      </c>
      <c r="J5" s="1" t="s">
        <v>55</v>
      </c>
      <c r="K5" s="1" t="s">
        <v>56</v>
      </c>
      <c r="L5" s="1" t="s">
        <v>57</v>
      </c>
      <c r="M5" s="1" t="s">
        <v>58</v>
      </c>
      <c r="N5" s="1" t="s">
        <v>59</v>
      </c>
      <c r="O5" s="1" t="s">
        <v>60</v>
      </c>
      <c r="P5" s="1" t="s">
        <v>61</v>
      </c>
      <c r="Q5" s="1" t="s">
        <v>62</v>
      </c>
      <c r="R5" s="1" t="s">
        <v>63</v>
      </c>
      <c r="S5" s="1" t="s">
        <v>64</v>
      </c>
      <c r="T5" s="1" t="s">
        <v>65</v>
      </c>
    </row>
    <row r="6" spans="1:21" ht="27" customHeight="1">
      <c r="A6" s="36">
        <v>1</v>
      </c>
      <c r="B6" s="37" t="s">
        <v>9</v>
      </c>
      <c r="C6" s="38">
        <f>32603000000+320200000</f>
        <v>32923200000</v>
      </c>
      <c r="D6" s="38">
        <f>31120600000-680000000</f>
        <v>30440600000</v>
      </c>
      <c r="E6" s="38"/>
      <c r="F6" s="38"/>
      <c r="G6" s="38"/>
      <c r="H6" s="39">
        <f>SUM(C6:G6)</f>
        <v>63363800000</v>
      </c>
      <c r="I6" s="6">
        <f>H6/12</f>
        <v>5280316666.666667</v>
      </c>
      <c r="J6" s="6">
        <f t="shared" ref="J6:T6" si="0">I6</f>
        <v>5280316666.666667</v>
      </c>
      <c r="K6" s="6">
        <f t="shared" si="0"/>
        <v>5280316666.666667</v>
      </c>
      <c r="L6" s="6">
        <f t="shared" si="0"/>
        <v>5280316666.666667</v>
      </c>
      <c r="M6" s="6">
        <f t="shared" si="0"/>
        <v>5280316666.666667</v>
      </c>
      <c r="N6" s="6">
        <f t="shared" si="0"/>
        <v>5280316666.666667</v>
      </c>
      <c r="O6" s="6">
        <f t="shared" si="0"/>
        <v>5280316666.666667</v>
      </c>
      <c r="P6" s="6">
        <f t="shared" si="0"/>
        <v>5280316666.666667</v>
      </c>
      <c r="Q6" s="6">
        <f t="shared" si="0"/>
        <v>5280316666.666667</v>
      </c>
      <c r="R6" s="6">
        <f t="shared" si="0"/>
        <v>5280316666.666667</v>
      </c>
      <c r="S6" s="6">
        <f t="shared" si="0"/>
        <v>5280316666.666667</v>
      </c>
      <c r="T6" s="6">
        <f t="shared" si="0"/>
        <v>5280316666.666667</v>
      </c>
      <c r="U6" s="6">
        <f>SUM(I6:T6)</f>
        <v>63363799999.999992</v>
      </c>
    </row>
    <row r="7" spans="1:21" ht="27" customHeight="1">
      <c r="A7" s="40">
        <v>2</v>
      </c>
      <c r="B7" s="41" t="s">
        <v>10</v>
      </c>
      <c r="C7" s="42"/>
      <c r="D7" s="42">
        <v>3035000000</v>
      </c>
      <c r="E7" s="42">
        <v>100000000</v>
      </c>
      <c r="F7" s="43">
        <v>250000000</v>
      </c>
      <c r="G7" s="43">
        <v>150000000</v>
      </c>
      <c r="H7" s="29">
        <f t="shared" ref="H7:H17" si="1">SUM(C7:G7)</f>
        <v>3535000000</v>
      </c>
      <c r="I7" s="13">
        <f>(D7/12)</f>
        <v>252916666.66666666</v>
      </c>
      <c r="J7" s="14">
        <f t="shared" ref="J7:J12" si="2">I7</f>
        <v>252916666.66666666</v>
      </c>
      <c r="K7" s="14">
        <f>J7+250000000</f>
        <v>502916666.66666663</v>
      </c>
      <c r="L7" s="14">
        <f>J7</f>
        <v>252916666.66666666</v>
      </c>
      <c r="M7" s="14">
        <f t="shared" ref="M7:M13" si="3">L7</f>
        <v>252916666.66666666</v>
      </c>
      <c r="N7" s="14">
        <f>M7+250000000</f>
        <v>502916666.66666663</v>
      </c>
      <c r="O7" s="14">
        <f>M7</f>
        <v>252916666.66666666</v>
      </c>
      <c r="P7" s="14">
        <f>M7</f>
        <v>252916666.66666666</v>
      </c>
      <c r="Q7" s="14">
        <f t="shared" ref="Q7:T13" si="4">P7</f>
        <v>252916666.66666666</v>
      </c>
      <c r="R7" s="14">
        <f t="shared" si="4"/>
        <v>252916666.66666666</v>
      </c>
      <c r="S7" s="14">
        <f t="shared" si="4"/>
        <v>252916666.66666666</v>
      </c>
      <c r="T7" s="14">
        <f t="shared" si="4"/>
        <v>252916666.66666666</v>
      </c>
      <c r="U7" s="6">
        <f t="shared" ref="U7:U14" si="5">SUM(I7:T7)</f>
        <v>3534999999.999999</v>
      </c>
    </row>
    <row r="8" spans="1:21" ht="25.5">
      <c r="A8" s="40">
        <v>3</v>
      </c>
      <c r="B8" s="44" t="s">
        <v>11</v>
      </c>
      <c r="C8" s="45"/>
      <c r="D8" s="45">
        <v>8500000000</v>
      </c>
      <c r="E8" s="45"/>
      <c r="F8" s="45"/>
      <c r="G8" s="45"/>
      <c r="H8" s="29">
        <f t="shared" si="1"/>
        <v>8500000000</v>
      </c>
      <c r="I8" s="14">
        <f>H8/12</f>
        <v>708333333.33333337</v>
      </c>
      <c r="J8" s="14">
        <f t="shared" si="2"/>
        <v>708333333.33333337</v>
      </c>
      <c r="K8" s="14">
        <f t="shared" ref="K8:L12" si="6">J8</f>
        <v>708333333.33333337</v>
      </c>
      <c r="L8" s="14">
        <f t="shared" si="6"/>
        <v>708333333.33333337</v>
      </c>
      <c r="M8" s="14">
        <f t="shared" si="3"/>
        <v>708333333.33333337</v>
      </c>
      <c r="N8" s="14">
        <f t="shared" ref="N8:P13" si="7">M8</f>
        <v>708333333.33333337</v>
      </c>
      <c r="O8" s="14">
        <f t="shared" si="7"/>
        <v>708333333.33333337</v>
      </c>
      <c r="P8" s="14">
        <f t="shared" si="7"/>
        <v>708333333.33333337</v>
      </c>
      <c r="Q8" s="14">
        <f t="shared" si="4"/>
        <v>708333333.33333337</v>
      </c>
      <c r="R8" s="14">
        <f t="shared" si="4"/>
        <v>708333333.33333337</v>
      </c>
      <c r="S8" s="14">
        <f t="shared" si="4"/>
        <v>708333333.33333337</v>
      </c>
      <c r="T8" s="14">
        <f t="shared" si="4"/>
        <v>708333333.33333337</v>
      </c>
      <c r="U8" s="6">
        <f t="shared" si="5"/>
        <v>8499999999.999999</v>
      </c>
    </row>
    <row r="9" spans="1:21" ht="27" customHeight="1">
      <c r="A9" s="40">
        <v>4</v>
      </c>
      <c r="B9" s="44" t="s">
        <v>12</v>
      </c>
      <c r="C9" s="45"/>
      <c r="D9" s="45">
        <v>60000000</v>
      </c>
      <c r="E9" s="45">
        <v>1306400000</v>
      </c>
      <c r="F9" s="45"/>
      <c r="G9" s="45"/>
      <c r="H9" s="29">
        <f t="shared" si="1"/>
        <v>1366400000</v>
      </c>
      <c r="I9" s="14">
        <f>H9/12</f>
        <v>113866666.66666667</v>
      </c>
      <c r="J9" s="14">
        <f t="shared" si="2"/>
        <v>113866666.66666667</v>
      </c>
      <c r="K9" s="14">
        <f t="shared" si="6"/>
        <v>113866666.66666667</v>
      </c>
      <c r="L9" s="14">
        <f t="shared" si="6"/>
        <v>113866666.66666667</v>
      </c>
      <c r="M9" s="14">
        <f t="shared" si="3"/>
        <v>113866666.66666667</v>
      </c>
      <c r="N9" s="14">
        <f t="shared" si="7"/>
        <v>113866666.66666667</v>
      </c>
      <c r="O9" s="14">
        <f t="shared" si="7"/>
        <v>113866666.66666667</v>
      </c>
      <c r="P9" s="14">
        <f t="shared" si="7"/>
        <v>113866666.66666667</v>
      </c>
      <c r="Q9" s="14">
        <f t="shared" si="4"/>
        <v>113866666.66666667</v>
      </c>
      <c r="R9" s="14">
        <f t="shared" si="4"/>
        <v>113866666.66666667</v>
      </c>
      <c r="S9" s="14">
        <f t="shared" si="4"/>
        <v>113866666.66666667</v>
      </c>
      <c r="T9" s="14">
        <f t="shared" si="4"/>
        <v>113866666.66666667</v>
      </c>
      <c r="U9" s="6">
        <f t="shared" si="5"/>
        <v>1366400000</v>
      </c>
    </row>
    <row r="10" spans="1:21" s="18" customFormat="1" ht="41.25" customHeight="1">
      <c r="A10" s="40">
        <v>5</v>
      </c>
      <c r="B10" s="46" t="s">
        <v>13</v>
      </c>
      <c r="C10" s="47"/>
      <c r="D10" s="45">
        <v>30000000</v>
      </c>
      <c r="E10" s="45">
        <v>1050000000</v>
      </c>
      <c r="F10" s="47"/>
      <c r="G10" s="47"/>
      <c r="H10" s="29">
        <f t="shared" si="1"/>
        <v>1080000000</v>
      </c>
      <c r="I10" s="19">
        <f>H10/12</f>
        <v>90000000</v>
      </c>
      <c r="J10" s="19">
        <f t="shared" si="2"/>
        <v>90000000</v>
      </c>
      <c r="K10" s="19">
        <f t="shared" si="6"/>
        <v>90000000</v>
      </c>
      <c r="L10" s="19">
        <f t="shared" si="6"/>
        <v>90000000</v>
      </c>
      <c r="M10" s="19">
        <f t="shared" si="3"/>
        <v>90000000</v>
      </c>
      <c r="N10" s="19">
        <f t="shared" si="7"/>
        <v>90000000</v>
      </c>
      <c r="O10" s="19">
        <f t="shared" si="7"/>
        <v>90000000</v>
      </c>
      <c r="P10" s="19">
        <f t="shared" si="7"/>
        <v>90000000</v>
      </c>
      <c r="Q10" s="19">
        <f t="shared" si="4"/>
        <v>90000000</v>
      </c>
      <c r="R10" s="56">
        <f t="shared" si="4"/>
        <v>90000000</v>
      </c>
      <c r="S10" s="56">
        <f t="shared" si="4"/>
        <v>90000000</v>
      </c>
      <c r="T10" s="56">
        <f t="shared" si="4"/>
        <v>90000000</v>
      </c>
      <c r="U10" s="6">
        <f t="shared" si="5"/>
        <v>1080000000</v>
      </c>
    </row>
    <row r="11" spans="1:21" ht="15.75">
      <c r="A11" s="40">
        <v>6</v>
      </c>
      <c r="B11" s="44" t="s">
        <v>14</v>
      </c>
      <c r="C11" s="45"/>
      <c r="D11" s="45">
        <v>12000000000</v>
      </c>
      <c r="E11" s="45"/>
      <c r="F11" s="45"/>
      <c r="G11" s="45"/>
      <c r="H11" s="29">
        <f t="shared" si="1"/>
        <v>12000000000</v>
      </c>
      <c r="I11" s="14">
        <f>H11/12</f>
        <v>1000000000</v>
      </c>
      <c r="J11" s="13">
        <f t="shared" si="2"/>
        <v>1000000000</v>
      </c>
      <c r="K11" s="13">
        <f t="shared" si="6"/>
        <v>1000000000</v>
      </c>
      <c r="L11" s="13">
        <f t="shared" si="6"/>
        <v>1000000000</v>
      </c>
      <c r="M11" s="13">
        <f t="shared" si="3"/>
        <v>1000000000</v>
      </c>
      <c r="N11" s="13">
        <f t="shared" si="7"/>
        <v>1000000000</v>
      </c>
      <c r="O11" s="13">
        <f t="shared" si="7"/>
        <v>1000000000</v>
      </c>
      <c r="P11" s="13">
        <f t="shared" si="7"/>
        <v>1000000000</v>
      </c>
      <c r="Q11" s="13">
        <f t="shared" si="4"/>
        <v>1000000000</v>
      </c>
      <c r="R11" s="13">
        <f t="shared" si="4"/>
        <v>1000000000</v>
      </c>
      <c r="S11" s="13">
        <f t="shared" si="4"/>
        <v>1000000000</v>
      </c>
      <c r="T11" s="13">
        <f t="shared" si="4"/>
        <v>1000000000</v>
      </c>
      <c r="U11" s="13">
        <f t="shared" si="5"/>
        <v>12000000000</v>
      </c>
    </row>
    <row r="12" spans="1:21" ht="27" customHeight="1">
      <c r="A12" s="40">
        <v>7</v>
      </c>
      <c r="B12" s="44" t="s">
        <v>15</v>
      </c>
      <c r="C12" s="45"/>
      <c r="D12" s="45">
        <v>150000000</v>
      </c>
      <c r="E12" s="45"/>
      <c r="F12" s="45"/>
      <c r="G12" s="45"/>
      <c r="H12" s="29">
        <f t="shared" si="1"/>
        <v>150000000</v>
      </c>
      <c r="I12" s="14">
        <f>H12/12</f>
        <v>12500000</v>
      </c>
      <c r="J12" s="13">
        <f t="shared" si="2"/>
        <v>12500000</v>
      </c>
      <c r="K12" s="13">
        <f t="shared" si="6"/>
        <v>12500000</v>
      </c>
      <c r="L12" s="13">
        <f t="shared" si="6"/>
        <v>12500000</v>
      </c>
      <c r="M12" s="13">
        <f t="shared" si="3"/>
        <v>12500000</v>
      </c>
      <c r="N12" s="13">
        <f t="shared" si="7"/>
        <v>12500000</v>
      </c>
      <c r="O12" s="13">
        <f t="shared" si="7"/>
        <v>12500000</v>
      </c>
      <c r="P12" s="13">
        <f t="shared" si="7"/>
        <v>12500000</v>
      </c>
      <c r="Q12" s="13">
        <f t="shared" si="4"/>
        <v>12500000</v>
      </c>
      <c r="R12" s="13">
        <f t="shared" si="4"/>
        <v>12500000</v>
      </c>
      <c r="S12" s="13">
        <f t="shared" si="4"/>
        <v>12500000</v>
      </c>
      <c r="T12" s="13">
        <f t="shared" si="4"/>
        <v>12500000</v>
      </c>
      <c r="U12" s="13">
        <f t="shared" si="5"/>
        <v>150000000</v>
      </c>
    </row>
    <row r="13" spans="1:21" ht="27" customHeight="1">
      <c r="A13" s="40">
        <v>8</v>
      </c>
      <c r="B13" s="44" t="s">
        <v>16</v>
      </c>
      <c r="C13" s="45"/>
      <c r="D13" s="45">
        <f>400000000+680000000</f>
        <v>1080000000</v>
      </c>
      <c r="E13" s="45"/>
      <c r="F13" s="45"/>
      <c r="G13" s="45"/>
      <c r="H13" s="29">
        <f t="shared" si="1"/>
        <v>1080000000</v>
      </c>
      <c r="I13" s="14">
        <f>(H13/12)</f>
        <v>90000000</v>
      </c>
      <c r="J13" s="14">
        <f>I13+600000000</f>
        <v>690000000</v>
      </c>
      <c r="K13" s="14">
        <f>(H13-I13-J13)/10</f>
        <v>30000000</v>
      </c>
      <c r="L13" s="13">
        <f>K13</f>
        <v>30000000</v>
      </c>
      <c r="M13" s="13">
        <f t="shared" si="3"/>
        <v>30000000</v>
      </c>
      <c r="N13" s="13">
        <f t="shared" si="7"/>
        <v>30000000</v>
      </c>
      <c r="O13" s="13">
        <f t="shared" si="7"/>
        <v>30000000</v>
      </c>
      <c r="P13" s="13">
        <f t="shared" si="7"/>
        <v>30000000</v>
      </c>
      <c r="Q13" s="13">
        <f t="shared" si="4"/>
        <v>30000000</v>
      </c>
      <c r="R13" s="13">
        <f t="shared" si="4"/>
        <v>30000000</v>
      </c>
      <c r="S13" s="13">
        <f t="shared" si="4"/>
        <v>30000000</v>
      </c>
      <c r="T13" s="13">
        <f t="shared" si="4"/>
        <v>30000000</v>
      </c>
      <c r="U13" s="13">
        <f t="shared" si="5"/>
        <v>1080000000</v>
      </c>
    </row>
    <row r="14" spans="1:21" ht="15.75">
      <c r="A14" s="40">
        <v>9</v>
      </c>
      <c r="B14" s="44" t="s">
        <v>17</v>
      </c>
      <c r="C14" s="48"/>
      <c r="D14" s="49">
        <v>44800000</v>
      </c>
      <c r="E14" s="48"/>
      <c r="F14" s="48"/>
      <c r="G14" s="48"/>
      <c r="H14" s="29">
        <f t="shared" si="1"/>
        <v>44800000</v>
      </c>
      <c r="I14" s="1">
        <v>0</v>
      </c>
      <c r="J14" s="1">
        <v>0</v>
      </c>
      <c r="K14" s="14">
        <f>H14/4</f>
        <v>11200000</v>
      </c>
      <c r="L14" s="1">
        <v>0</v>
      </c>
      <c r="M14" s="1">
        <v>0</v>
      </c>
      <c r="N14" s="13">
        <v>11200000</v>
      </c>
      <c r="O14" s="1">
        <v>0</v>
      </c>
      <c r="P14" s="1">
        <v>0</v>
      </c>
      <c r="Q14" s="13">
        <v>11200000</v>
      </c>
      <c r="R14" s="1">
        <v>0</v>
      </c>
      <c r="S14" s="1">
        <v>0</v>
      </c>
      <c r="T14" s="13">
        <v>11200000</v>
      </c>
      <c r="U14" s="13">
        <f t="shared" si="5"/>
        <v>44800000</v>
      </c>
    </row>
    <row r="15" spans="1:21" ht="27" customHeight="1">
      <c r="A15" s="40">
        <v>10</v>
      </c>
      <c r="B15" s="44" t="s">
        <v>18</v>
      </c>
      <c r="C15" s="45"/>
      <c r="D15" s="45">
        <v>100000000</v>
      </c>
      <c r="E15" s="45"/>
      <c r="F15" s="45"/>
      <c r="G15" s="45"/>
      <c r="H15" s="29">
        <f t="shared" si="1"/>
        <v>100000000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3">
        <v>100000000</v>
      </c>
      <c r="R15" s="1">
        <v>0</v>
      </c>
      <c r="S15" s="1">
        <v>0</v>
      </c>
      <c r="T15" s="1">
        <v>0</v>
      </c>
      <c r="U15" s="13">
        <v>100000000</v>
      </c>
    </row>
    <row r="16" spans="1:21" ht="15.75">
      <c r="A16" s="40">
        <v>11</v>
      </c>
      <c r="B16" s="44" t="s">
        <v>52</v>
      </c>
      <c r="C16" s="45"/>
      <c r="D16" s="45">
        <v>0</v>
      </c>
      <c r="E16" s="45"/>
      <c r="F16" s="45"/>
      <c r="G16" s="45"/>
      <c r="H16" s="29">
        <f t="shared" si="1"/>
        <v>0</v>
      </c>
      <c r="U16" s="13"/>
    </row>
    <row r="17" spans="1:21" ht="25.5" customHeight="1">
      <c r="A17" s="50">
        <v>12</v>
      </c>
      <c r="B17" s="51" t="s">
        <v>20</v>
      </c>
      <c r="C17" s="52"/>
      <c r="D17" s="52">
        <v>80000000</v>
      </c>
      <c r="E17" s="52"/>
      <c r="F17" s="52"/>
      <c r="G17" s="52"/>
      <c r="H17" s="53">
        <f t="shared" si="1"/>
        <v>80000000</v>
      </c>
      <c r="I17" s="14">
        <f>H17/12</f>
        <v>6666666.666666667</v>
      </c>
      <c r="J17" s="14">
        <f t="shared" ref="J17:T17" si="8">I17</f>
        <v>6666666.666666667</v>
      </c>
      <c r="K17" s="14">
        <f t="shared" si="8"/>
        <v>6666666.666666667</v>
      </c>
      <c r="L17" s="14">
        <f t="shared" si="8"/>
        <v>6666666.666666667</v>
      </c>
      <c r="M17" s="14">
        <f t="shared" si="8"/>
        <v>6666666.666666667</v>
      </c>
      <c r="N17" s="14">
        <f t="shared" si="8"/>
        <v>6666666.666666667</v>
      </c>
      <c r="O17" s="14">
        <f t="shared" si="8"/>
        <v>6666666.666666667</v>
      </c>
      <c r="P17" s="14">
        <f t="shared" si="8"/>
        <v>6666666.666666667</v>
      </c>
      <c r="Q17" s="14">
        <f t="shared" si="8"/>
        <v>6666666.666666667</v>
      </c>
      <c r="R17" s="14">
        <f t="shared" si="8"/>
        <v>6666666.666666667</v>
      </c>
      <c r="S17" s="14">
        <f t="shared" si="8"/>
        <v>6666666.666666667</v>
      </c>
      <c r="T17" s="14">
        <f t="shared" si="8"/>
        <v>6666666.666666667</v>
      </c>
      <c r="U17" s="13">
        <f>SUM(I17:T17)</f>
        <v>80000000</v>
      </c>
    </row>
    <row r="18" spans="1:21" ht="27" customHeight="1">
      <c r="A18" s="3"/>
      <c r="B18" s="3" t="s">
        <v>5</v>
      </c>
      <c r="C18" s="15">
        <f>SUM(C6:C16)</f>
        <v>32923200000</v>
      </c>
      <c r="D18" s="15">
        <f>SUM(D6:D17)</f>
        <v>55520400000</v>
      </c>
      <c r="E18" s="15">
        <f t="shared" ref="E18:G18" si="9">SUM(E6:E16)</f>
        <v>2456400000</v>
      </c>
      <c r="F18" s="15">
        <f t="shared" si="9"/>
        <v>250000000</v>
      </c>
      <c r="G18" s="15">
        <f t="shared" si="9"/>
        <v>150000000</v>
      </c>
      <c r="H18" s="16">
        <f>SUM(H6:H17)</f>
        <v>91300000000</v>
      </c>
      <c r="I18" s="14">
        <f>SUM(I6:I17)</f>
        <v>7554600000.000001</v>
      </c>
      <c r="J18" s="14">
        <f t="shared" ref="J18:U18" si="10">SUM(J6:J17)</f>
        <v>8154600000.000001</v>
      </c>
      <c r="K18" s="14">
        <f t="shared" si="10"/>
        <v>7755800000.000001</v>
      </c>
      <c r="L18" s="14">
        <f t="shared" si="10"/>
        <v>7494600000.000001</v>
      </c>
      <c r="M18" s="14">
        <f t="shared" si="10"/>
        <v>7494600000.000001</v>
      </c>
      <c r="N18" s="14">
        <f t="shared" si="10"/>
        <v>7755800000.000001</v>
      </c>
      <c r="O18" s="14">
        <f t="shared" si="10"/>
        <v>7494600000.000001</v>
      </c>
      <c r="P18" s="14">
        <f t="shared" si="10"/>
        <v>7494600000.000001</v>
      </c>
      <c r="Q18" s="14">
        <f t="shared" si="10"/>
        <v>7605800000.000001</v>
      </c>
      <c r="R18" s="14">
        <f t="shared" si="10"/>
        <v>7494600000.000001</v>
      </c>
      <c r="S18" s="14">
        <f t="shared" si="10"/>
        <v>7494600000.000001</v>
      </c>
      <c r="T18" s="14">
        <f t="shared" si="10"/>
        <v>7505800000.000001</v>
      </c>
      <c r="U18" s="14">
        <f t="shared" si="10"/>
        <v>91299999999.999985</v>
      </c>
    </row>
    <row r="19" spans="1:21">
      <c r="A19" s="4"/>
      <c r="B19" s="4"/>
      <c r="C19" s="34">
        <f>C18</f>
        <v>32923200000</v>
      </c>
      <c r="D19" s="34">
        <f>D18</f>
        <v>55520400000</v>
      </c>
      <c r="E19" s="34">
        <f>E18+F18</f>
        <v>2706400000</v>
      </c>
      <c r="F19" s="5"/>
      <c r="G19" s="5"/>
    </row>
    <row r="20" spans="1:21">
      <c r="B20" s="101" t="s">
        <v>43</v>
      </c>
      <c r="C20" s="7"/>
      <c r="D20" s="8"/>
      <c r="E20" s="9"/>
      <c r="G20" s="1" t="s">
        <v>44</v>
      </c>
      <c r="H20" s="13">
        <v>91300000000</v>
      </c>
    </row>
    <row r="21" spans="1:21">
      <c r="B21" s="102"/>
      <c r="C21" s="10"/>
      <c r="D21" s="11"/>
      <c r="E21" s="12"/>
      <c r="G21" s="1" t="s">
        <v>45</v>
      </c>
      <c r="H21" s="14">
        <v>96300000000</v>
      </c>
    </row>
    <row r="22" spans="1:21" s="17" customFormat="1" ht="14.25">
      <c r="B22" s="17" t="s">
        <v>19</v>
      </c>
      <c r="C22" s="55">
        <f>C19/91300000000*100</f>
        <v>36.060460021905804</v>
      </c>
      <c r="D22" s="1">
        <f>D19/91300000000*100</f>
        <v>60.810952902519169</v>
      </c>
      <c r="E22" s="17">
        <f>E19/91300000000*100</f>
        <v>2.9642935377875137</v>
      </c>
      <c r="G22" s="4" t="s">
        <v>46</v>
      </c>
      <c r="H22" s="33">
        <f>H21-H20</f>
        <v>5000000000</v>
      </c>
    </row>
    <row r="23" spans="1:21">
      <c r="B23" s="1" t="s">
        <v>50</v>
      </c>
      <c r="C23" s="6">
        <v>5002120000</v>
      </c>
      <c r="G23" s="1" t="s">
        <v>47</v>
      </c>
      <c r="H23" s="13"/>
    </row>
    <row r="24" spans="1:21">
      <c r="B24" s="1" t="s">
        <v>53</v>
      </c>
      <c r="C24" s="13">
        <v>210000000</v>
      </c>
      <c r="E24" s="6"/>
      <c r="G24" s="1" t="s">
        <v>48</v>
      </c>
      <c r="H24" s="13"/>
    </row>
    <row r="25" spans="1:21">
      <c r="C25" s="6">
        <v>3116000000</v>
      </c>
      <c r="E25" s="6"/>
      <c r="G25" s="1" t="s">
        <v>49</v>
      </c>
      <c r="H25" s="6"/>
    </row>
    <row r="26" spans="1:21">
      <c r="C26" s="13">
        <v>104800000</v>
      </c>
    </row>
    <row r="27" spans="1:21">
      <c r="C27" s="13">
        <v>252000000</v>
      </c>
    </row>
    <row r="28" spans="1:21">
      <c r="C28" s="13">
        <f>SUM(C23:C27)</f>
        <v>8684920000</v>
      </c>
    </row>
    <row r="29" spans="1:21">
      <c r="B29" s="1" t="s">
        <v>51</v>
      </c>
      <c r="C29" s="14">
        <f>C18+C28</f>
        <v>41608120000</v>
      </c>
      <c r="D29" s="14">
        <f>D18-C28</f>
        <v>46835480000</v>
      </c>
      <c r="H29" s="14">
        <f>H20-H18</f>
        <v>0</v>
      </c>
    </row>
    <row r="30" spans="1:21">
      <c r="C30" s="35">
        <f>C29/91300000000*100</f>
        <v>45.572968236582696</v>
      </c>
      <c r="D30" s="35">
        <f>D29/91300000000*100</f>
        <v>51.298444687842284</v>
      </c>
      <c r="E30" s="54">
        <f>E19/91300000000*100</f>
        <v>2.9642935377875137</v>
      </c>
    </row>
  </sheetData>
  <mergeCells count="9">
    <mergeCell ref="H4:H5"/>
    <mergeCell ref="B20:B21"/>
    <mergeCell ref="A1:G1"/>
    <mergeCell ref="A2:G2"/>
    <mergeCell ref="A4:A5"/>
    <mergeCell ref="B4:B5"/>
    <mergeCell ref="C4:C5"/>
    <mergeCell ref="D4:D5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97028-3C7A-461E-A07F-7A2E23D36EAA}">
  <dimension ref="A1:AC32"/>
  <sheetViews>
    <sheetView zoomScale="97" zoomScaleNormal="55" workbookViewId="0">
      <selection activeCell="AB16" sqref="AB16"/>
    </sheetView>
  </sheetViews>
  <sheetFormatPr defaultColWidth="9.140625" defaultRowHeight="12.75"/>
  <cols>
    <col min="1" max="1" width="3.28515625" style="1" customWidth="1"/>
    <col min="2" max="2" width="45.85546875" style="1" customWidth="1"/>
    <col min="3" max="3" width="15.5703125" style="1" hidden="1" customWidth="1"/>
    <col min="4" max="4" width="15.140625" style="1" hidden="1" customWidth="1"/>
    <col min="5" max="5" width="14.28515625" style="1" hidden="1" customWidth="1"/>
    <col min="6" max="6" width="13.5703125" style="1" hidden="1" customWidth="1"/>
    <col min="7" max="7" width="12.7109375" style="1" hidden="1" customWidth="1"/>
    <col min="8" max="8" width="17.85546875" style="1" hidden="1" customWidth="1"/>
    <col min="9" max="9" width="17.7109375" style="1" customWidth="1"/>
    <col min="10" max="15" width="16.28515625" style="13" customWidth="1"/>
    <col min="16" max="16" width="14.42578125" style="1" bestFit="1" customWidth="1"/>
    <col min="17" max="27" width="14.7109375" style="1" customWidth="1"/>
    <col min="28" max="28" width="15.42578125" style="1" bestFit="1" customWidth="1"/>
    <col min="29" max="29" width="14.42578125" style="1" bestFit="1" customWidth="1"/>
    <col min="30" max="16384" width="9.140625" style="1"/>
  </cols>
  <sheetData>
    <row r="1" spans="1:29">
      <c r="A1" s="110" t="s">
        <v>89</v>
      </c>
      <c r="B1" s="110"/>
      <c r="C1" s="110"/>
      <c r="D1" s="110"/>
      <c r="E1" s="110"/>
      <c r="F1" s="110"/>
      <c r="G1" s="110"/>
      <c r="H1" s="110"/>
      <c r="P1" s="1" t="s">
        <v>90</v>
      </c>
    </row>
    <row r="2" spans="1:29">
      <c r="A2" s="103" t="s">
        <v>22</v>
      </c>
      <c r="B2" s="103"/>
      <c r="C2" s="103"/>
      <c r="D2" s="103"/>
      <c r="E2" s="103"/>
      <c r="F2" s="103"/>
      <c r="G2" s="103"/>
      <c r="H2" s="103"/>
      <c r="P2" s="1" t="s">
        <v>54</v>
      </c>
      <c r="Q2" s="1" t="s">
        <v>91</v>
      </c>
      <c r="R2" s="1" t="s">
        <v>92</v>
      </c>
      <c r="S2" s="1" t="s">
        <v>93</v>
      </c>
      <c r="T2" s="1" t="s">
        <v>58</v>
      </c>
      <c r="U2" s="1" t="s">
        <v>94</v>
      </c>
      <c r="V2" s="1" t="s">
        <v>95</v>
      </c>
      <c r="W2" s="1" t="s">
        <v>61</v>
      </c>
      <c r="X2" s="1" t="s">
        <v>96</v>
      </c>
      <c r="Y2" s="1" t="s">
        <v>63</v>
      </c>
      <c r="Z2" s="1" t="s">
        <v>64</v>
      </c>
      <c r="AA2" s="1" t="s">
        <v>65</v>
      </c>
    </row>
    <row r="3" spans="1:29" ht="13.5" thickBot="1">
      <c r="P3" s="14">
        <v>3173481000</v>
      </c>
      <c r="Q3" s="14">
        <v>3173481000</v>
      </c>
      <c r="R3" s="14">
        <v>3173481000</v>
      </c>
      <c r="S3" s="14">
        <v>3173481000</v>
      </c>
      <c r="T3" s="14">
        <v>3173481000</v>
      </c>
      <c r="U3" s="14">
        <v>3173481000</v>
      </c>
      <c r="V3" s="14">
        <v>3173481000</v>
      </c>
      <c r="W3" s="14">
        <v>3173481000</v>
      </c>
      <c r="X3" s="14">
        <v>3173481000</v>
      </c>
      <c r="Y3" s="14">
        <v>3173481000</v>
      </c>
      <c r="Z3" s="14">
        <v>3173484000</v>
      </c>
      <c r="AA3" s="14">
        <v>0</v>
      </c>
      <c r="AB3" s="14">
        <f>SUM(P3:AA3)</f>
        <v>34908294000</v>
      </c>
    </row>
    <row r="4" spans="1:29" ht="15" customHeight="1">
      <c r="A4" s="115" t="s">
        <v>0</v>
      </c>
      <c r="B4" s="117" t="s">
        <v>1</v>
      </c>
      <c r="C4" s="117" t="s">
        <v>2</v>
      </c>
      <c r="D4" s="117" t="s">
        <v>3</v>
      </c>
      <c r="E4" s="117" t="s">
        <v>4</v>
      </c>
      <c r="F4" s="117"/>
      <c r="G4" s="117"/>
      <c r="H4" s="111" t="s">
        <v>86</v>
      </c>
      <c r="I4" s="113" t="s">
        <v>87</v>
      </c>
      <c r="J4" s="108" t="s">
        <v>2</v>
      </c>
      <c r="K4" s="108" t="s">
        <v>3</v>
      </c>
      <c r="L4" s="108" t="s">
        <v>4</v>
      </c>
      <c r="M4" s="108"/>
      <c r="N4" s="108"/>
      <c r="AB4" s="14">
        <f t="shared" ref="AB4:AB20" si="0">SUM(P4:AA4)</f>
        <v>0</v>
      </c>
    </row>
    <row r="5" spans="1:29" ht="15" customHeight="1">
      <c r="A5" s="116"/>
      <c r="B5" s="107"/>
      <c r="C5" s="107"/>
      <c r="D5" s="107"/>
      <c r="E5" s="2" t="s">
        <v>6</v>
      </c>
      <c r="F5" s="2" t="s">
        <v>7</v>
      </c>
      <c r="G5" s="2" t="s">
        <v>8</v>
      </c>
      <c r="H5" s="112"/>
      <c r="I5" s="114"/>
      <c r="J5" s="109"/>
      <c r="K5" s="109"/>
      <c r="L5" s="88" t="s">
        <v>6</v>
      </c>
      <c r="M5" s="88" t="s">
        <v>7</v>
      </c>
      <c r="N5" s="88" t="s">
        <v>8</v>
      </c>
      <c r="P5" s="1" t="s">
        <v>97</v>
      </c>
      <c r="AB5" s="14">
        <f t="shared" si="0"/>
        <v>0</v>
      </c>
    </row>
    <row r="6" spans="1:29" ht="27" customHeight="1">
      <c r="A6" s="81">
        <v>1</v>
      </c>
      <c r="B6" s="37" t="s">
        <v>9</v>
      </c>
      <c r="C6" s="38">
        <v>40310646000</v>
      </c>
      <c r="D6" s="38">
        <v>37848214000</v>
      </c>
      <c r="E6" s="38"/>
      <c r="F6" s="38"/>
      <c r="G6" s="38"/>
      <c r="H6" s="39">
        <f>SUM(C6:G6)</f>
        <v>78158860000</v>
      </c>
      <c r="I6" s="94">
        <v>65000000000</v>
      </c>
      <c r="J6" s="92">
        <v>34908294000</v>
      </c>
      <c r="K6" s="92">
        <v>30091706000</v>
      </c>
      <c r="L6" s="92"/>
      <c r="M6" s="92"/>
      <c r="N6" s="92"/>
      <c r="O6" s="13">
        <f>SUM(J6:N6)</f>
        <v>65000000000</v>
      </c>
      <c r="P6" s="14">
        <v>2535000000</v>
      </c>
      <c r="Q6" s="14">
        <v>2535000000</v>
      </c>
      <c r="R6" s="14">
        <v>2535000000</v>
      </c>
      <c r="S6" s="14">
        <v>2535000000</v>
      </c>
      <c r="T6" s="14">
        <f>2535000000+300000000</f>
        <v>2835000000</v>
      </c>
      <c r="U6" s="14">
        <v>2535000000</v>
      </c>
      <c r="V6" s="14">
        <f>2535000000+600000000</f>
        <v>3135000000</v>
      </c>
      <c r="W6" s="14">
        <v>2535000000</v>
      </c>
      <c r="X6" s="14">
        <v>2535000000</v>
      </c>
      <c r="Y6" s="14">
        <v>2535000000</v>
      </c>
      <c r="Z6" s="14">
        <v>2535000000</v>
      </c>
      <c r="AA6" s="14">
        <v>1306706000</v>
      </c>
      <c r="AB6" s="14">
        <f t="shared" si="0"/>
        <v>30091706000</v>
      </c>
      <c r="AC6" s="14">
        <f>AB6-K6</f>
        <v>0</v>
      </c>
    </row>
    <row r="7" spans="1:29" ht="27" customHeight="1">
      <c r="A7" s="82">
        <v>2</v>
      </c>
      <c r="B7" s="41" t="s">
        <v>10</v>
      </c>
      <c r="C7" s="42"/>
      <c r="D7" s="42">
        <v>6278000000</v>
      </c>
      <c r="E7" s="42">
        <v>135000000</v>
      </c>
      <c r="F7" s="43">
        <v>417000000</v>
      </c>
      <c r="G7" s="43">
        <v>120000000</v>
      </c>
      <c r="H7" s="29">
        <f t="shared" ref="H7:H17" si="1">SUM(C7:G7)</f>
        <v>6950000000</v>
      </c>
      <c r="I7" s="95">
        <v>4000000000</v>
      </c>
      <c r="J7" s="92"/>
      <c r="K7" s="92">
        <f>3237000000-1700000</f>
        <v>3235300000</v>
      </c>
      <c r="L7" s="92">
        <v>21700000</v>
      </c>
      <c r="M7" s="92">
        <v>558000000</v>
      </c>
      <c r="N7" s="92">
        <v>185000000</v>
      </c>
      <c r="O7" s="13">
        <f>SUM(J7:N7)</f>
        <v>4000000000</v>
      </c>
      <c r="P7" s="14">
        <f>$K$7/12</f>
        <v>269608333.33333331</v>
      </c>
      <c r="Q7" s="14">
        <f t="shared" ref="Q7:AA7" si="2">$K$7/12</f>
        <v>269608333.33333331</v>
      </c>
      <c r="R7" s="14">
        <f t="shared" si="2"/>
        <v>269608333.33333331</v>
      </c>
      <c r="S7" s="14">
        <f t="shared" si="2"/>
        <v>269608333.33333331</v>
      </c>
      <c r="T7" s="14">
        <f t="shared" si="2"/>
        <v>269608333.33333331</v>
      </c>
      <c r="U7" s="14">
        <f t="shared" si="2"/>
        <v>269608333.33333331</v>
      </c>
      <c r="V7" s="14">
        <f t="shared" si="2"/>
        <v>269608333.33333331</v>
      </c>
      <c r="W7" s="14">
        <f t="shared" si="2"/>
        <v>269608333.33333331</v>
      </c>
      <c r="X7" s="14">
        <f t="shared" si="2"/>
        <v>269608333.33333331</v>
      </c>
      <c r="Y7" s="14">
        <f t="shared" si="2"/>
        <v>269608333.33333331</v>
      </c>
      <c r="Z7" s="14">
        <f t="shared" si="2"/>
        <v>269608333.33333331</v>
      </c>
      <c r="AA7" s="14">
        <f t="shared" si="2"/>
        <v>269608333.33333331</v>
      </c>
      <c r="AB7" s="14">
        <f t="shared" si="0"/>
        <v>3235300000.0000005</v>
      </c>
      <c r="AC7" s="14">
        <f t="shared" ref="AC7:AC16" si="3">AB7-K7</f>
        <v>0</v>
      </c>
    </row>
    <row r="8" spans="1:29" ht="15.75">
      <c r="A8" s="82">
        <v>3</v>
      </c>
      <c r="B8" s="44" t="s">
        <v>11</v>
      </c>
      <c r="C8" s="45"/>
      <c r="D8" s="45">
        <v>13000000000</v>
      </c>
      <c r="E8" s="45"/>
      <c r="F8" s="45"/>
      <c r="G8" s="45"/>
      <c r="H8" s="29">
        <f t="shared" si="1"/>
        <v>13000000000</v>
      </c>
      <c r="I8" s="95">
        <v>8500000000</v>
      </c>
      <c r="J8" s="92"/>
      <c r="K8" s="92">
        <v>8500000000</v>
      </c>
      <c r="L8" s="92"/>
      <c r="M8" s="92"/>
      <c r="N8" s="92"/>
      <c r="O8" s="13">
        <f t="shared" ref="O8:O17" si="4">SUM(J8:N8)</f>
        <v>8500000000</v>
      </c>
      <c r="P8" s="14">
        <f>$K$8/10</f>
        <v>850000000</v>
      </c>
      <c r="Q8" s="14">
        <f t="shared" ref="Q8:Y8" si="5">$K$8/10</f>
        <v>850000000</v>
      </c>
      <c r="R8" s="14">
        <f t="shared" si="5"/>
        <v>850000000</v>
      </c>
      <c r="S8" s="14">
        <f t="shared" si="5"/>
        <v>850000000</v>
      </c>
      <c r="T8" s="14">
        <f t="shared" si="5"/>
        <v>850000000</v>
      </c>
      <c r="U8" s="14">
        <f t="shared" si="5"/>
        <v>850000000</v>
      </c>
      <c r="V8" s="14">
        <f t="shared" si="5"/>
        <v>850000000</v>
      </c>
      <c r="W8" s="14">
        <f t="shared" si="5"/>
        <v>850000000</v>
      </c>
      <c r="X8" s="14">
        <f t="shared" si="5"/>
        <v>850000000</v>
      </c>
      <c r="Y8" s="14">
        <f t="shared" si="5"/>
        <v>850000000</v>
      </c>
      <c r="Z8" s="14">
        <v>0</v>
      </c>
      <c r="AB8" s="14">
        <f t="shared" si="0"/>
        <v>8500000000</v>
      </c>
      <c r="AC8" s="14">
        <f t="shared" si="3"/>
        <v>0</v>
      </c>
    </row>
    <row r="9" spans="1:29" ht="27" customHeight="1">
      <c r="A9" s="82">
        <v>4</v>
      </c>
      <c r="B9" s="44" t="s">
        <v>12</v>
      </c>
      <c r="C9" s="45"/>
      <c r="D9" s="45">
        <v>72000000</v>
      </c>
      <c r="E9" s="45">
        <f>3512972000-400000000</f>
        <v>3112972000</v>
      </c>
      <c r="F9" s="45"/>
      <c r="G9" s="45"/>
      <c r="H9" s="29">
        <f t="shared" si="1"/>
        <v>3184972000</v>
      </c>
      <c r="I9" s="95">
        <v>2663000000</v>
      </c>
      <c r="J9" s="92"/>
      <c r="K9" s="92">
        <v>40687000</v>
      </c>
      <c r="L9" s="92">
        <v>2622313000</v>
      </c>
      <c r="M9" s="92"/>
      <c r="N9" s="92"/>
      <c r="O9" s="13">
        <f t="shared" si="4"/>
        <v>2663000000</v>
      </c>
      <c r="P9" s="14">
        <f>$K$9/12</f>
        <v>3390583.3333333335</v>
      </c>
      <c r="Q9" s="14">
        <f t="shared" ref="Q9:AA9" si="6">$K$9/12</f>
        <v>3390583.3333333335</v>
      </c>
      <c r="R9" s="14">
        <f t="shared" si="6"/>
        <v>3390583.3333333335</v>
      </c>
      <c r="S9" s="14">
        <f t="shared" si="6"/>
        <v>3390583.3333333335</v>
      </c>
      <c r="T9" s="14">
        <f t="shared" si="6"/>
        <v>3390583.3333333335</v>
      </c>
      <c r="U9" s="14">
        <f t="shared" si="6"/>
        <v>3390583.3333333335</v>
      </c>
      <c r="V9" s="14">
        <f t="shared" si="6"/>
        <v>3390583.3333333335</v>
      </c>
      <c r="W9" s="14">
        <f t="shared" si="6"/>
        <v>3390583.3333333335</v>
      </c>
      <c r="X9" s="14">
        <f t="shared" si="6"/>
        <v>3390583.3333333335</v>
      </c>
      <c r="Y9" s="14">
        <f t="shared" si="6"/>
        <v>3390583.3333333335</v>
      </c>
      <c r="Z9" s="14">
        <f t="shared" si="6"/>
        <v>3390583.3333333335</v>
      </c>
      <c r="AA9" s="14">
        <f t="shared" si="6"/>
        <v>3390583.3333333335</v>
      </c>
      <c r="AB9" s="14">
        <f t="shared" si="0"/>
        <v>40687000</v>
      </c>
      <c r="AC9" s="14">
        <f t="shared" si="3"/>
        <v>0</v>
      </c>
    </row>
    <row r="10" spans="1:29" s="18" customFormat="1" ht="41.25" customHeight="1">
      <c r="A10" s="82">
        <v>5</v>
      </c>
      <c r="B10" s="46" t="s">
        <v>13</v>
      </c>
      <c r="C10" s="47"/>
      <c r="D10" s="45">
        <v>60000000</v>
      </c>
      <c r="E10" s="45">
        <v>1017000000</v>
      </c>
      <c r="F10" s="47"/>
      <c r="G10" s="47"/>
      <c r="H10" s="28">
        <f t="shared" si="1"/>
        <v>1077000000</v>
      </c>
      <c r="I10" s="96">
        <v>1077000000</v>
      </c>
      <c r="J10" s="93"/>
      <c r="K10" s="93">
        <v>85616000</v>
      </c>
      <c r="L10" s="93">
        <v>991384000</v>
      </c>
      <c r="M10" s="93"/>
      <c r="N10" s="93"/>
      <c r="O10" s="13">
        <f t="shared" si="4"/>
        <v>1077000000</v>
      </c>
      <c r="P10" s="19">
        <f>$K$10/12</f>
        <v>7134666.666666667</v>
      </c>
      <c r="Q10" s="19">
        <f t="shared" ref="Q10:AA10" si="7">$K$10/12</f>
        <v>7134666.666666667</v>
      </c>
      <c r="R10" s="19">
        <f t="shared" si="7"/>
        <v>7134666.666666667</v>
      </c>
      <c r="S10" s="19">
        <f t="shared" si="7"/>
        <v>7134666.666666667</v>
      </c>
      <c r="T10" s="19">
        <f t="shared" si="7"/>
        <v>7134666.666666667</v>
      </c>
      <c r="U10" s="19">
        <f t="shared" si="7"/>
        <v>7134666.666666667</v>
      </c>
      <c r="V10" s="19">
        <f t="shared" si="7"/>
        <v>7134666.666666667</v>
      </c>
      <c r="W10" s="19">
        <f t="shared" si="7"/>
        <v>7134666.666666667</v>
      </c>
      <c r="X10" s="19">
        <f t="shared" si="7"/>
        <v>7134666.666666667</v>
      </c>
      <c r="Y10" s="19">
        <f t="shared" si="7"/>
        <v>7134666.666666667</v>
      </c>
      <c r="Z10" s="19">
        <f t="shared" si="7"/>
        <v>7134666.666666667</v>
      </c>
      <c r="AA10" s="19">
        <f t="shared" si="7"/>
        <v>7134666.666666667</v>
      </c>
      <c r="AB10" s="14">
        <f t="shared" si="0"/>
        <v>85616000</v>
      </c>
      <c r="AC10" s="14">
        <f t="shared" si="3"/>
        <v>0</v>
      </c>
    </row>
    <row r="11" spans="1:29" ht="15.75">
      <c r="A11" s="82">
        <v>6</v>
      </c>
      <c r="B11" s="44" t="s">
        <v>14</v>
      </c>
      <c r="C11" s="45"/>
      <c r="D11" s="45">
        <v>23000000000</v>
      </c>
      <c r="E11" s="45"/>
      <c r="F11" s="45"/>
      <c r="G11" s="45"/>
      <c r="H11" s="29">
        <f t="shared" si="1"/>
        <v>23000000000</v>
      </c>
      <c r="I11" s="95">
        <v>12500000000</v>
      </c>
      <c r="J11" s="92"/>
      <c r="K11" s="92">
        <v>12500000000</v>
      </c>
      <c r="L11" s="92"/>
      <c r="M11" s="92"/>
      <c r="N11" s="92"/>
      <c r="O11" s="13">
        <f t="shared" si="4"/>
        <v>12500000000</v>
      </c>
      <c r="P11" s="14">
        <f>$K$11/10</f>
        <v>1250000000</v>
      </c>
      <c r="Q11" s="14">
        <f t="shared" ref="Q11:Y11" si="8">$K$11/10</f>
        <v>1250000000</v>
      </c>
      <c r="R11" s="14">
        <f t="shared" si="8"/>
        <v>1250000000</v>
      </c>
      <c r="S11" s="14">
        <f t="shared" si="8"/>
        <v>1250000000</v>
      </c>
      <c r="T11" s="14">
        <f t="shared" si="8"/>
        <v>1250000000</v>
      </c>
      <c r="U11" s="14">
        <f t="shared" si="8"/>
        <v>1250000000</v>
      </c>
      <c r="V11" s="14">
        <f t="shared" si="8"/>
        <v>1250000000</v>
      </c>
      <c r="W11" s="14">
        <f t="shared" si="8"/>
        <v>1250000000</v>
      </c>
      <c r="X11" s="14">
        <f t="shared" si="8"/>
        <v>1250000000</v>
      </c>
      <c r="Y11" s="14">
        <f t="shared" si="8"/>
        <v>1250000000</v>
      </c>
      <c r="Z11" s="14">
        <v>0</v>
      </c>
      <c r="AA11" s="14">
        <v>0</v>
      </c>
      <c r="AB11" s="14">
        <f t="shared" si="0"/>
        <v>12500000000</v>
      </c>
      <c r="AC11" s="14">
        <f t="shared" si="3"/>
        <v>0</v>
      </c>
    </row>
    <row r="12" spans="1:29" ht="27" customHeight="1">
      <c r="A12" s="82">
        <v>7</v>
      </c>
      <c r="B12" s="44" t="s">
        <v>15</v>
      </c>
      <c r="C12" s="45"/>
      <c r="D12" s="45">
        <v>200000000</v>
      </c>
      <c r="E12" s="45"/>
      <c r="F12" s="45"/>
      <c r="G12" s="45"/>
      <c r="H12" s="29">
        <f t="shared" si="1"/>
        <v>200000000</v>
      </c>
      <c r="I12" s="95">
        <v>150000000</v>
      </c>
      <c r="J12" s="92"/>
      <c r="K12" s="92">
        <v>150000000</v>
      </c>
      <c r="L12" s="92"/>
      <c r="M12" s="92"/>
      <c r="N12" s="92"/>
      <c r="O12" s="13">
        <f t="shared" si="4"/>
        <v>150000000</v>
      </c>
      <c r="P12" s="14">
        <f>$K$12/12</f>
        <v>12500000</v>
      </c>
      <c r="Q12" s="14">
        <f t="shared" ref="Q12:AA12" si="9">$K$12/12</f>
        <v>12500000</v>
      </c>
      <c r="R12" s="14">
        <f t="shared" si="9"/>
        <v>12500000</v>
      </c>
      <c r="S12" s="14">
        <f t="shared" si="9"/>
        <v>12500000</v>
      </c>
      <c r="T12" s="14">
        <f t="shared" si="9"/>
        <v>12500000</v>
      </c>
      <c r="U12" s="14">
        <f t="shared" si="9"/>
        <v>12500000</v>
      </c>
      <c r="V12" s="14">
        <f t="shared" si="9"/>
        <v>12500000</v>
      </c>
      <c r="W12" s="14">
        <f t="shared" si="9"/>
        <v>12500000</v>
      </c>
      <c r="X12" s="14">
        <f t="shared" si="9"/>
        <v>12500000</v>
      </c>
      <c r="Y12" s="14">
        <f t="shared" si="9"/>
        <v>12500000</v>
      </c>
      <c r="Z12" s="14">
        <f t="shared" si="9"/>
        <v>12500000</v>
      </c>
      <c r="AA12" s="14">
        <f t="shared" si="9"/>
        <v>12500000</v>
      </c>
      <c r="AB12" s="14">
        <f t="shared" si="0"/>
        <v>150000000</v>
      </c>
      <c r="AC12" s="14">
        <f t="shared" si="3"/>
        <v>0</v>
      </c>
    </row>
    <row r="13" spans="1:29" ht="27" customHeight="1">
      <c r="A13" s="82">
        <v>8</v>
      </c>
      <c r="B13" s="44" t="s">
        <v>16</v>
      </c>
      <c r="C13" s="45"/>
      <c r="D13" s="45">
        <v>800000000</v>
      </c>
      <c r="E13" s="45"/>
      <c r="F13" s="45"/>
      <c r="G13" s="45"/>
      <c r="H13" s="29">
        <f t="shared" si="1"/>
        <v>800000000</v>
      </c>
      <c r="I13" s="95">
        <v>650000000</v>
      </c>
      <c r="J13" s="92"/>
      <c r="K13" s="92">
        <v>650000000</v>
      </c>
      <c r="L13" s="92"/>
      <c r="M13" s="92"/>
      <c r="N13" s="92"/>
      <c r="O13" s="13">
        <f t="shared" si="4"/>
        <v>650000000</v>
      </c>
      <c r="P13" s="14">
        <f>$K$13/12</f>
        <v>54166666.666666664</v>
      </c>
      <c r="Q13" s="14">
        <f t="shared" ref="Q13:AA13" si="10">$K$13/12</f>
        <v>54166666.666666664</v>
      </c>
      <c r="R13" s="14">
        <f t="shared" si="10"/>
        <v>54166666.666666664</v>
      </c>
      <c r="S13" s="14">
        <f t="shared" si="10"/>
        <v>54166666.666666664</v>
      </c>
      <c r="T13" s="14">
        <f t="shared" si="10"/>
        <v>54166666.666666664</v>
      </c>
      <c r="U13" s="14">
        <f t="shared" si="10"/>
        <v>54166666.666666664</v>
      </c>
      <c r="V13" s="14">
        <f t="shared" si="10"/>
        <v>54166666.666666664</v>
      </c>
      <c r="W13" s="14">
        <f t="shared" si="10"/>
        <v>54166666.666666664</v>
      </c>
      <c r="X13" s="14">
        <f t="shared" si="10"/>
        <v>54166666.666666664</v>
      </c>
      <c r="Y13" s="14">
        <f t="shared" si="10"/>
        <v>54166666.666666664</v>
      </c>
      <c r="Z13" s="14">
        <f t="shared" si="10"/>
        <v>54166666.666666664</v>
      </c>
      <c r="AA13" s="14">
        <f t="shared" si="10"/>
        <v>54166666.666666664</v>
      </c>
      <c r="AB13" s="14">
        <f t="shared" si="0"/>
        <v>650000000</v>
      </c>
      <c r="AC13" s="14">
        <f t="shared" si="3"/>
        <v>0</v>
      </c>
    </row>
    <row r="14" spans="1:29" ht="15.75">
      <c r="A14" s="82">
        <v>9</v>
      </c>
      <c r="B14" s="44" t="s">
        <v>17</v>
      </c>
      <c r="C14" s="48"/>
      <c r="D14" s="49">
        <v>50000000</v>
      </c>
      <c r="E14" s="48"/>
      <c r="F14" s="48"/>
      <c r="G14" s="48"/>
      <c r="H14" s="29">
        <f t="shared" si="1"/>
        <v>50000000</v>
      </c>
      <c r="I14" s="95">
        <v>45000000</v>
      </c>
      <c r="J14" s="92"/>
      <c r="K14" s="92">
        <v>45000000</v>
      </c>
      <c r="L14" s="92"/>
      <c r="M14" s="92"/>
      <c r="N14" s="92"/>
      <c r="O14" s="13">
        <f t="shared" si="4"/>
        <v>45000000</v>
      </c>
      <c r="P14" s="14">
        <f>$I$14/12</f>
        <v>3750000</v>
      </c>
      <c r="Q14" s="14">
        <f t="shared" ref="Q14:AA14" si="11">$I$14/12</f>
        <v>3750000</v>
      </c>
      <c r="R14" s="14">
        <f t="shared" si="11"/>
        <v>3750000</v>
      </c>
      <c r="S14" s="14">
        <f t="shared" si="11"/>
        <v>3750000</v>
      </c>
      <c r="T14" s="14">
        <f t="shared" si="11"/>
        <v>3750000</v>
      </c>
      <c r="U14" s="14">
        <f t="shared" si="11"/>
        <v>3750000</v>
      </c>
      <c r="V14" s="14">
        <f t="shared" si="11"/>
        <v>3750000</v>
      </c>
      <c r="W14" s="14">
        <f t="shared" si="11"/>
        <v>3750000</v>
      </c>
      <c r="X14" s="14">
        <f t="shared" si="11"/>
        <v>3750000</v>
      </c>
      <c r="Y14" s="14">
        <f t="shared" si="11"/>
        <v>3750000</v>
      </c>
      <c r="Z14" s="14">
        <f t="shared" si="11"/>
        <v>3750000</v>
      </c>
      <c r="AA14" s="14">
        <f t="shared" si="11"/>
        <v>3750000</v>
      </c>
      <c r="AB14" s="14">
        <f t="shared" si="0"/>
        <v>45000000</v>
      </c>
      <c r="AC14" s="14">
        <f t="shared" si="3"/>
        <v>0</v>
      </c>
    </row>
    <row r="15" spans="1:29" ht="27" customHeight="1">
      <c r="A15" s="82">
        <v>10</v>
      </c>
      <c r="B15" s="44" t="s">
        <v>18</v>
      </c>
      <c r="C15" s="45"/>
      <c r="D15" s="45">
        <v>125000000</v>
      </c>
      <c r="E15" s="45"/>
      <c r="F15" s="45"/>
      <c r="G15" s="45"/>
      <c r="H15" s="29">
        <f t="shared" si="1"/>
        <v>125000000</v>
      </c>
      <c r="I15" s="95">
        <v>210000000</v>
      </c>
      <c r="J15" s="92"/>
      <c r="K15" s="92">
        <v>210000000</v>
      </c>
      <c r="L15" s="92"/>
      <c r="M15" s="92"/>
      <c r="N15" s="92"/>
      <c r="O15" s="13">
        <f t="shared" si="4"/>
        <v>210000000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3">
        <v>210000000</v>
      </c>
      <c r="Y15" s="1">
        <v>0</v>
      </c>
      <c r="Z15" s="1">
        <v>0</v>
      </c>
      <c r="AA15" s="1">
        <v>0</v>
      </c>
      <c r="AB15" s="14">
        <f t="shared" si="0"/>
        <v>210000000</v>
      </c>
      <c r="AC15" s="14">
        <f t="shared" si="3"/>
        <v>0</v>
      </c>
    </row>
    <row r="16" spans="1:29" ht="15.75">
      <c r="A16" s="82">
        <v>11</v>
      </c>
      <c r="B16" s="44" t="s">
        <v>52</v>
      </c>
      <c r="C16" s="45"/>
      <c r="D16" s="45">
        <v>0</v>
      </c>
      <c r="E16" s="45">
        <v>0</v>
      </c>
      <c r="F16" s="45">
        <v>1000000000</v>
      </c>
      <c r="G16" s="45"/>
      <c r="H16" s="29">
        <f t="shared" si="1"/>
        <v>1000000000</v>
      </c>
      <c r="I16" s="95">
        <v>1000000000</v>
      </c>
      <c r="J16" s="92"/>
      <c r="K16" s="92"/>
      <c r="L16" s="92"/>
      <c r="M16" s="92">
        <v>1000000000</v>
      </c>
      <c r="N16" s="92"/>
      <c r="O16" s="13">
        <f t="shared" si="4"/>
        <v>1000000000</v>
      </c>
      <c r="P16" s="1">
        <v>0</v>
      </c>
      <c r="Q16" s="13">
        <v>0</v>
      </c>
      <c r="S16" s="13">
        <v>0</v>
      </c>
      <c r="T16" s="1">
        <v>0</v>
      </c>
      <c r="V16" s="13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4">
        <f t="shared" si="0"/>
        <v>0</v>
      </c>
      <c r="AC16" s="14">
        <f t="shared" si="3"/>
        <v>0</v>
      </c>
    </row>
    <row r="17" spans="1:28" ht="25.5" customHeight="1">
      <c r="A17" s="83">
        <v>12</v>
      </c>
      <c r="B17" s="79" t="s">
        <v>20</v>
      </c>
      <c r="C17" s="80"/>
      <c r="D17" s="80">
        <v>80000000</v>
      </c>
      <c r="E17" s="80"/>
      <c r="F17" s="80"/>
      <c r="G17" s="80"/>
      <c r="H17" s="30">
        <f t="shared" si="1"/>
        <v>80000000</v>
      </c>
      <c r="I17" s="97">
        <v>70000000</v>
      </c>
      <c r="J17" s="92"/>
      <c r="K17" s="92">
        <v>70000000</v>
      </c>
      <c r="L17" s="92"/>
      <c r="M17" s="92"/>
      <c r="N17" s="92"/>
      <c r="O17" s="13">
        <f t="shared" si="4"/>
        <v>70000000</v>
      </c>
      <c r="P17" s="14">
        <f>$O$17/12</f>
        <v>5833333.333333333</v>
      </c>
      <c r="Q17" s="14">
        <f t="shared" ref="Q17:AA17" si="12">$O$17/12</f>
        <v>5833333.333333333</v>
      </c>
      <c r="R17" s="14">
        <f t="shared" si="12"/>
        <v>5833333.333333333</v>
      </c>
      <c r="S17" s="14">
        <f t="shared" si="12"/>
        <v>5833333.333333333</v>
      </c>
      <c r="T17" s="14">
        <f t="shared" si="12"/>
        <v>5833333.333333333</v>
      </c>
      <c r="U17" s="14">
        <f t="shared" si="12"/>
        <v>5833333.333333333</v>
      </c>
      <c r="V17" s="14">
        <f t="shared" si="12"/>
        <v>5833333.333333333</v>
      </c>
      <c r="W17" s="14">
        <f t="shared" si="12"/>
        <v>5833333.333333333</v>
      </c>
      <c r="X17" s="14">
        <f t="shared" si="12"/>
        <v>5833333.333333333</v>
      </c>
      <c r="Y17" s="14">
        <f t="shared" si="12"/>
        <v>5833333.333333333</v>
      </c>
      <c r="Z17" s="14">
        <f t="shared" si="12"/>
        <v>5833333.333333333</v>
      </c>
      <c r="AA17" s="14">
        <f t="shared" si="12"/>
        <v>5833333.333333333</v>
      </c>
      <c r="AB17" s="14">
        <f t="shared" si="0"/>
        <v>70000000.000000015</v>
      </c>
    </row>
    <row r="18" spans="1:28" ht="27" customHeight="1" thickBot="1">
      <c r="A18" s="84"/>
      <c r="B18" s="85" t="s">
        <v>5</v>
      </c>
      <c r="C18" s="86">
        <f>SUM(C6:C16)</f>
        <v>40310646000</v>
      </c>
      <c r="D18" s="86">
        <f>SUM(D6:D17)</f>
        <v>81513214000</v>
      </c>
      <c r="E18" s="86">
        <f t="shared" ref="E18:G18" si="13">SUM(E6:E16)</f>
        <v>4264972000</v>
      </c>
      <c r="F18" s="86">
        <f t="shared" si="13"/>
        <v>1417000000</v>
      </c>
      <c r="G18" s="86">
        <f t="shared" si="13"/>
        <v>120000000</v>
      </c>
      <c r="H18" s="87">
        <f t="shared" ref="H18:N18" si="14">SUM(H6:H17)</f>
        <v>127625832000</v>
      </c>
      <c r="I18" s="91">
        <f t="shared" si="14"/>
        <v>95865000000</v>
      </c>
      <c r="J18" s="92">
        <f t="shared" si="14"/>
        <v>34908294000</v>
      </c>
      <c r="K18" s="92">
        <f t="shared" si="14"/>
        <v>55578309000</v>
      </c>
      <c r="L18" s="92">
        <f t="shared" si="14"/>
        <v>3635397000</v>
      </c>
      <c r="M18" s="92">
        <f t="shared" si="14"/>
        <v>1558000000</v>
      </c>
      <c r="N18" s="92">
        <f t="shared" si="14"/>
        <v>185000000</v>
      </c>
      <c r="O18" s="13">
        <f>SUM(J18:N18)</f>
        <v>95865000000</v>
      </c>
      <c r="P18" s="14">
        <f>SUM(P6:P17)</f>
        <v>4991383583.333334</v>
      </c>
      <c r="Q18" s="14">
        <f t="shared" ref="Q18:AA18" si="15">SUM(Q6:Q17)</f>
        <v>4991383583.333334</v>
      </c>
      <c r="R18" s="14">
        <f t="shared" si="15"/>
        <v>4991383583.333334</v>
      </c>
      <c r="S18" s="14">
        <f t="shared" si="15"/>
        <v>4991383583.333334</v>
      </c>
      <c r="T18" s="14">
        <f t="shared" si="15"/>
        <v>5291383583.333334</v>
      </c>
      <c r="U18" s="14">
        <f t="shared" si="15"/>
        <v>4991383583.333334</v>
      </c>
      <c r="V18" s="14">
        <f t="shared" si="15"/>
        <v>5591383583.333334</v>
      </c>
      <c r="W18" s="14">
        <f t="shared" si="15"/>
        <v>4991383583.333334</v>
      </c>
      <c r="X18" s="14">
        <f t="shared" si="15"/>
        <v>5201383583.333334</v>
      </c>
      <c r="Y18" s="14">
        <f t="shared" si="15"/>
        <v>4991383583.333334</v>
      </c>
      <c r="Z18" s="14">
        <f t="shared" si="15"/>
        <v>2891383583.3333335</v>
      </c>
      <c r="AA18" s="14">
        <f t="shared" si="15"/>
        <v>1663089583.3333333</v>
      </c>
      <c r="AB18" s="14">
        <f t="shared" si="0"/>
        <v>55578309000.000023</v>
      </c>
    </row>
    <row r="19" spans="1:28">
      <c r="A19" s="4"/>
      <c r="B19" s="4" t="s">
        <v>71</v>
      </c>
      <c r="C19" s="34">
        <f>C18</f>
        <v>40310646000</v>
      </c>
      <c r="D19" s="34">
        <f>D18</f>
        <v>81513214000</v>
      </c>
      <c r="E19" s="34">
        <f>E18+F18+G18</f>
        <v>5801972000</v>
      </c>
      <c r="F19" s="5"/>
      <c r="G19" s="5"/>
      <c r="AB19" s="14">
        <f t="shared" si="0"/>
        <v>0</v>
      </c>
    </row>
    <row r="20" spans="1:28" s="17" customFormat="1" ht="14.25">
      <c r="B20" s="60" t="s">
        <v>72</v>
      </c>
      <c r="C20" s="57">
        <f>C19/J18*100</f>
        <v>115.4758407844279</v>
      </c>
      <c r="D20" s="54">
        <f>D19/J18*100</f>
        <v>233.50672479153522</v>
      </c>
      <c r="E20" s="58">
        <f>E19/J18*100</f>
        <v>16.620611709068335</v>
      </c>
      <c r="G20" s="62"/>
      <c r="H20" s="33"/>
      <c r="I20" s="33"/>
      <c r="J20" s="89"/>
      <c r="K20" s="98">
        <v>55577975000</v>
      </c>
      <c r="L20" s="89"/>
      <c r="M20" s="89"/>
      <c r="N20" s="89"/>
      <c r="O20" s="89"/>
      <c r="AB20" s="14">
        <f t="shared" si="0"/>
        <v>0</v>
      </c>
    </row>
    <row r="21" spans="1:28" s="17" customFormat="1" ht="14.25">
      <c r="B21" s="4" t="s">
        <v>74</v>
      </c>
      <c r="C21" s="57"/>
      <c r="D21" s="54"/>
      <c r="E21" s="58"/>
      <c r="F21" s="4"/>
      <c r="G21" s="62"/>
      <c r="H21" s="33"/>
      <c r="I21" s="33"/>
      <c r="J21" s="89"/>
      <c r="K21" s="98">
        <f>K18-K20</f>
        <v>334000</v>
      </c>
      <c r="M21" s="89"/>
      <c r="N21" s="89"/>
      <c r="O21" s="89"/>
    </row>
    <row r="22" spans="1:28">
      <c r="B22" s="1" t="s">
        <v>67</v>
      </c>
      <c r="C22" s="6">
        <v>5002120000</v>
      </c>
      <c r="G22" s="61"/>
      <c r="H22" s="13"/>
      <c r="J22" s="13">
        <v>3830320000</v>
      </c>
      <c r="K22" s="99"/>
      <c r="L22" s="90"/>
    </row>
    <row r="23" spans="1:28">
      <c r="C23" s="59"/>
      <c r="E23" s="6"/>
      <c r="G23" s="61"/>
      <c r="H23" s="6"/>
      <c r="I23" s="13"/>
    </row>
    <row r="24" spans="1:28">
      <c r="B24" s="1" t="s">
        <v>66</v>
      </c>
      <c r="C24" s="6">
        <v>3116000000</v>
      </c>
      <c r="E24" s="6"/>
      <c r="I24" s="14"/>
      <c r="J24" s="13">
        <v>2877800000</v>
      </c>
    </row>
    <row r="25" spans="1:28">
      <c r="B25" s="1" t="s">
        <v>68</v>
      </c>
      <c r="C25" s="59">
        <v>104800000</v>
      </c>
      <c r="J25" s="13">
        <v>110800000</v>
      </c>
    </row>
    <row r="26" spans="1:28">
      <c r="B26" s="1" t="s">
        <v>69</v>
      </c>
      <c r="C26" s="59">
        <v>252000000</v>
      </c>
      <c r="J26" s="13">
        <v>280800000</v>
      </c>
    </row>
    <row r="27" spans="1:28">
      <c r="B27" s="1" t="s">
        <v>70</v>
      </c>
      <c r="C27" s="59">
        <v>8500000000</v>
      </c>
      <c r="H27" s="13"/>
      <c r="J27" s="13">
        <v>9000000000</v>
      </c>
      <c r="K27" s="13" t="s">
        <v>88</v>
      </c>
    </row>
    <row r="28" spans="1:28">
      <c r="C28" s="59">
        <f>SUM(C22:C27)</f>
        <v>16974920000</v>
      </c>
      <c r="H28" s="13"/>
    </row>
    <row r="29" spans="1:28">
      <c r="B29" s="1" t="s">
        <v>73</v>
      </c>
      <c r="C29" s="14">
        <f>C19+C28</f>
        <v>57285566000</v>
      </c>
      <c r="D29" s="14"/>
      <c r="E29" s="6"/>
      <c r="H29" s="14"/>
    </row>
    <row r="30" spans="1:28">
      <c r="B30" s="1" t="s">
        <v>75</v>
      </c>
      <c r="C30" s="63">
        <f>C29/J18*100</f>
        <v>164.10302376850615</v>
      </c>
      <c r="I30" s="13">
        <f>SUM(J18:J27)</f>
        <v>51008014000</v>
      </c>
      <c r="J30" s="90">
        <f>I30/I18*100</f>
        <v>53.208171908412872</v>
      </c>
    </row>
    <row r="31" spans="1:28">
      <c r="B31" s="1" t="s">
        <v>76</v>
      </c>
      <c r="C31" s="35"/>
      <c r="I31" s="13">
        <f>K18-J22-J24-J25-J26-J27</f>
        <v>39478589000</v>
      </c>
      <c r="J31" s="90">
        <f>I31/I18*100</f>
        <v>41.181441610598235</v>
      </c>
    </row>
    <row r="32" spans="1:28">
      <c r="B32" s="1" t="s">
        <v>77</v>
      </c>
      <c r="C32" s="54"/>
      <c r="I32" s="89">
        <f>L18+M18+N18</f>
        <v>5378397000</v>
      </c>
      <c r="J32" s="90">
        <f>I32/I18*100</f>
        <v>5.6103864809888906</v>
      </c>
    </row>
  </sheetData>
  <mergeCells count="12">
    <mergeCell ref="J4:J5"/>
    <mergeCell ref="K4:K5"/>
    <mergeCell ref="L4:N4"/>
    <mergeCell ref="A1:H1"/>
    <mergeCell ref="A2:H2"/>
    <mergeCell ref="H4:H5"/>
    <mergeCell ref="I4:I5"/>
    <mergeCell ref="A4:A5"/>
    <mergeCell ref="B4:B5"/>
    <mergeCell ref="C4:C5"/>
    <mergeCell ref="D4:D5"/>
    <mergeCell ref="E4:G4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85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2E8F4-AD63-44BF-B0BA-DB8DA536EA81}">
  <dimension ref="A1:H37"/>
  <sheetViews>
    <sheetView tabSelected="1" view="pageBreakPreview" zoomScale="85" zoomScaleNormal="100" zoomScaleSheetLayoutView="85" workbookViewId="0">
      <selection activeCell="G8" sqref="G8"/>
    </sheetView>
  </sheetViews>
  <sheetFormatPr defaultRowHeight="15.75"/>
  <cols>
    <col min="1" max="1" width="18.7109375" style="21" customWidth="1"/>
    <col min="2" max="2" width="2.85546875" style="20" customWidth="1"/>
    <col min="3" max="3" width="3.140625" style="20" customWidth="1"/>
    <col min="4" max="4" width="3.7109375" style="20" customWidth="1"/>
    <col min="5" max="5" width="50.5703125" style="20" customWidth="1"/>
    <col min="6" max="6" width="13.140625" style="20" customWidth="1"/>
    <col min="7" max="7" width="20" style="20" customWidth="1"/>
    <col min="8" max="8" width="24" style="20" customWidth="1"/>
    <col min="9" max="16384" width="9.140625" style="20"/>
  </cols>
  <sheetData>
    <row r="1" spans="1:8">
      <c r="A1" s="118" t="s">
        <v>21</v>
      </c>
      <c r="B1" s="118"/>
      <c r="C1" s="118"/>
      <c r="D1" s="118"/>
      <c r="E1" s="118"/>
      <c r="F1" s="118"/>
      <c r="G1" s="118"/>
    </row>
    <row r="2" spans="1:8">
      <c r="A2" s="118" t="s">
        <v>125</v>
      </c>
      <c r="B2" s="118"/>
      <c r="C2" s="118"/>
      <c r="D2" s="118"/>
      <c r="E2" s="118"/>
      <c r="F2" s="118"/>
      <c r="G2" s="118"/>
    </row>
    <row r="3" spans="1:8">
      <c r="A3" s="118" t="s">
        <v>22</v>
      </c>
      <c r="B3" s="118"/>
      <c r="C3" s="118"/>
      <c r="D3" s="118"/>
      <c r="E3" s="118"/>
      <c r="F3" s="118"/>
      <c r="G3" s="118"/>
    </row>
    <row r="4" spans="1:8">
      <c r="A4" s="118" t="s">
        <v>98</v>
      </c>
      <c r="B4" s="118"/>
      <c r="C4" s="118"/>
      <c r="D4" s="118"/>
      <c r="E4" s="118"/>
      <c r="F4" s="118"/>
      <c r="G4" s="118"/>
    </row>
    <row r="5" spans="1:8" ht="16.5" thickBot="1"/>
    <row r="6" spans="1:8" s="22" customFormat="1" ht="36" customHeight="1">
      <c r="A6" s="131" t="s">
        <v>23</v>
      </c>
      <c r="B6" s="119" t="s">
        <v>24</v>
      </c>
      <c r="C6" s="120"/>
      <c r="D6" s="120"/>
      <c r="E6" s="121"/>
      <c r="F6" s="122" t="s">
        <v>25</v>
      </c>
      <c r="G6" s="123" t="s">
        <v>26</v>
      </c>
    </row>
    <row r="7" spans="1:8" s="22" customFormat="1" ht="43.5" customHeight="1">
      <c r="A7" s="132" t="s">
        <v>100</v>
      </c>
      <c r="B7" s="133" t="s">
        <v>27</v>
      </c>
      <c r="C7" s="134"/>
      <c r="D7" s="134"/>
      <c r="E7" s="134"/>
      <c r="F7" s="23"/>
      <c r="G7" s="150">
        <f>G8</f>
        <v>95865000000</v>
      </c>
    </row>
    <row r="8" spans="1:8" s="22" customFormat="1" ht="27" customHeight="1">
      <c r="A8" s="132" t="s">
        <v>102</v>
      </c>
      <c r="B8" s="25"/>
      <c r="C8" s="26" t="s">
        <v>28</v>
      </c>
      <c r="D8" s="26"/>
      <c r="E8" s="26"/>
      <c r="F8" s="24"/>
      <c r="G8" s="151">
        <f>G9</f>
        <v>95865000000</v>
      </c>
    </row>
    <row r="9" spans="1:8" s="22" customFormat="1" ht="42.75" customHeight="1">
      <c r="A9" s="132" t="s">
        <v>103</v>
      </c>
      <c r="B9" s="25"/>
      <c r="C9" s="26"/>
      <c r="D9" s="135" t="s">
        <v>29</v>
      </c>
      <c r="E9" s="135"/>
      <c r="F9" s="24" t="s">
        <v>30</v>
      </c>
      <c r="G9" s="152">
        <f>SUM(G10:G22)</f>
        <v>95865000000</v>
      </c>
      <c r="H9" s="31">
        <v>84000000000</v>
      </c>
    </row>
    <row r="10" spans="1:8" ht="21.75" customHeight="1">
      <c r="A10" s="136"/>
      <c r="B10" s="137" t="s">
        <v>32</v>
      </c>
      <c r="C10" s="135"/>
      <c r="D10" s="135"/>
      <c r="E10" s="138"/>
      <c r="F10" s="27"/>
      <c r="G10" s="125"/>
    </row>
    <row r="11" spans="1:8" ht="31.5" customHeight="1">
      <c r="A11" s="130" t="s">
        <v>104</v>
      </c>
      <c r="B11" s="139" t="s">
        <v>9</v>
      </c>
      <c r="C11" s="140"/>
      <c r="D11" s="140"/>
      <c r="E11" s="141"/>
      <c r="F11" s="27"/>
      <c r="G11" s="152">
        <v>65000000000</v>
      </c>
    </row>
    <row r="12" spans="1:8" ht="31.5" customHeight="1">
      <c r="A12" s="130" t="s">
        <v>105</v>
      </c>
      <c r="B12" s="139" t="s">
        <v>31</v>
      </c>
      <c r="C12" s="140"/>
      <c r="D12" s="140"/>
      <c r="E12" s="141"/>
      <c r="F12" s="27"/>
      <c r="G12" s="152">
        <v>4000000000</v>
      </c>
    </row>
    <row r="13" spans="1:8" ht="31.5" customHeight="1">
      <c r="A13" s="130" t="s">
        <v>106</v>
      </c>
      <c r="B13" s="139" t="s">
        <v>33</v>
      </c>
      <c r="C13" s="140"/>
      <c r="D13" s="140"/>
      <c r="E13" s="141"/>
      <c r="F13" s="27"/>
      <c r="G13" s="152">
        <v>8500000000</v>
      </c>
    </row>
    <row r="14" spans="1:8" ht="31.5" customHeight="1">
      <c r="A14" s="130" t="s">
        <v>107</v>
      </c>
      <c r="B14" s="139" t="s">
        <v>12</v>
      </c>
      <c r="C14" s="140"/>
      <c r="D14" s="140"/>
      <c r="E14" s="141"/>
      <c r="F14" s="27"/>
      <c r="G14" s="152">
        <v>2663000000</v>
      </c>
    </row>
    <row r="15" spans="1:8" ht="31.5" customHeight="1">
      <c r="A15" s="130" t="s">
        <v>108</v>
      </c>
      <c r="B15" s="139" t="s">
        <v>13</v>
      </c>
      <c r="C15" s="140"/>
      <c r="D15" s="140"/>
      <c r="E15" s="141"/>
      <c r="F15" s="27"/>
      <c r="G15" s="152">
        <v>1077000000</v>
      </c>
      <c r="H15" s="32"/>
    </row>
    <row r="16" spans="1:8" ht="31.5" customHeight="1">
      <c r="A16" s="130" t="s">
        <v>109</v>
      </c>
      <c r="B16" s="139" t="s">
        <v>14</v>
      </c>
      <c r="C16" s="140"/>
      <c r="D16" s="140"/>
      <c r="E16" s="141"/>
      <c r="F16" s="27"/>
      <c r="G16" s="152">
        <v>12500000000</v>
      </c>
    </row>
    <row r="17" spans="1:7" ht="31.5" customHeight="1">
      <c r="A17" s="130" t="s">
        <v>110</v>
      </c>
      <c r="B17" s="139" t="s">
        <v>15</v>
      </c>
      <c r="C17" s="140"/>
      <c r="D17" s="140"/>
      <c r="E17" s="141"/>
      <c r="F17" s="27"/>
      <c r="G17" s="152">
        <v>150000000</v>
      </c>
    </row>
    <row r="18" spans="1:7" ht="31.5" customHeight="1">
      <c r="A18" s="130" t="s">
        <v>111</v>
      </c>
      <c r="B18" s="139" t="s">
        <v>16</v>
      </c>
      <c r="C18" s="140"/>
      <c r="D18" s="140"/>
      <c r="E18" s="141"/>
      <c r="F18" s="27"/>
      <c r="G18" s="152">
        <v>650000000</v>
      </c>
    </row>
    <row r="19" spans="1:7" ht="31.5" customHeight="1">
      <c r="A19" s="130" t="s">
        <v>112</v>
      </c>
      <c r="B19" s="139" t="s">
        <v>17</v>
      </c>
      <c r="C19" s="140"/>
      <c r="D19" s="140"/>
      <c r="E19" s="141"/>
      <c r="F19" s="27"/>
      <c r="G19" s="152">
        <v>45000000</v>
      </c>
    </row>
    <row r="20" spans="1:7" ht="31.5" customHeight="1">
      <c r="A20" s="124">
        <v>10</v>
      </c>
      <c r="B20" s="139" t="s">
        <v>18</v>
      </c>
      <c r="C20" s="140"/>
      <c r="D20" s="140"/>
      <c r="E20" s="141"/>
      <c r="F20" s="27"/>
      <c r="G20" s="152">
        <v>210000000</v>
      </c>
    </row>
    <row r="21" spans="1:7" ht="31.5" customHeight="1">
      <c r="A21" s="124">
        <v>11</v>
      </c>
      <c r="B21" s="139" t="s">
        <v>99</v>
      </c>
      <c r="C21" s="140"/>
      <c r="D21" s="140"/>
      <c r="E21" s="141"/>
      <c r="F21" s="27"/>
      <c r="G21" s="152">
        <v>1000000000</v>
      </c>
    </row>
    <row r="22" spans="1:7" ht="31.5" customHeight="1">
      <c r="A22" s="124">
        <v>12</v>
      </c>
      <c r="B22" s="139" t="s">
        <v>34</v>
      </c>
      <c r="C22" s="140"/>
      <c r="D22" s="140"/>
      <c r="E22" s="141"/>
      <c r="F22" s="27"/>
      <c r="G22" s="152">
        <v>70000000</v>
      </c>
    </row>
    <row r="23" spans="1:7" ht="15.75" customHeight="1">
      <c r="A23" s="132"/>
      <c r="B23" s="142"/>
      <c r="C23" s="143"/>
      <c r="D23" s="143"/>
      <c r="E23" s="144"/>
      <c r="F23" s="27"/>
      <c r="G23" s="152"/>
    </row>
    <row r="24" spans="1:7" ht="31.5" customHeight="1">
      <c r="A24" s="132" t="s">
        <v>101</v>
      </c>
      <c r="B24" s="139" t="s">
        <v>114</v>
      </c>
      <c r="C24" s="140"/>
      <c r="D24" s="140"/>
      <c r="E24" s="141"/>
      <c r="F24" s="27"/>
      <c r="G24" s="152"/>
    </row>
    <row r="25" spans="1:7" ht="60.75" customHeight="1">
      <c r="A25" s="132" t="s">
        <v>113</v>
      </c>
      <c r="B25" s="139" t="s">
        <v>115</v>
      </c>
      <c r="C25" s="140"/>
      <c r="D25" s="140"/>
      <c r="E25" s="141"/>
      <c r="F25" s="27"/>
      <c r="G25" s="152">
        <f>SUM(G26:G28)</f>
        <v>10520336000</v>
      </c>
    </row>
    <row r="26" spans="1:7" ht="50.25" customHeight="1">
      <c r="A26" s="132" t="s">
        <v>120</v>
      </c>
      <c r="B26" s="139" t="s">
        <v>121</v>
      </c>
      <c r="C26" s="140"/>
      <c r="D26" s="140"/>
      <c r="E26" s="141"/>
      <c r="F26" s="24" t="s">
        <v>122</v>
      </c>
      <c r="G26" s="152">
        <v>2406133000</v>
      </c>
    </row>
    <row r="27" spans="1:7" ht="35.25" customHeight="1">
      <c r="A27" s="132" t="s">
        <v>118</v>
      </c>
      <c r="B27" s="139" t="s">
        <v>119</v>
      </c>
      <c r="C27" s="140"/>
      <c r="D27" s="140"/>
      <c r="E27" s="141"/>
      <c r="F27" s="24" t="s">
        <v>122</v>
      </c>
      <c r="G27" s="152">
        <v>3114203000</v>
      </c>
    </row>
    <row r="28" spans="1:7" ht="61.5" customHeight="1">
      <c r="A28" s="132" t="s">
        <v>116</v>
      </c>
      <c r="B28" s="139" t="s">
        <v>117</v>
      </c>
      <c r="C28" s="140"/>
      <c r="D28" s="140"/>
      <c r="E28" s="141"/>
      <c r="F28" s="24" t="s">
        <v>123</v>
      </c>
      <c r="G28" s="152">
        <v>5000000000</v>
      </c>
    </row>
    <row r="29" spans="1:7" ht="13.5" customHeight="1" thickBot="1">
      <c r="A29" s="145"/>
      <c r="B29" s="146"/>
      <c r="C29" s="147"/>
      <c r="D29" s="147"/>
      <c r="E29" s="148"/>
      <c r="F29" s="149"/>
      <c r="G29" s="153"/>
    </row>
    <row r="30" spans="1:7">
      <c r="A30" s="126"/>
      <c r="B30" s="127"/>
      <c r="C30" s="127"/>
      <c r="D30" s="127"/>
      <c r="E30" s="127"/>
      <c r="F30" s="128"/>
      <c r="G30" s="129"/>
    </row>
    <row r="31" spans="1:7">
      <c r="F31" s="21" t="s">
        <v>37</v>
      </c>
    </row>
    <row r="32" spans="1:7">
      <c r="F32" s="21" t="s">
        <v>36</v>
      </c>
    </row>
    <row r="33" spans="6:6">
      <c r="F33" s="21"/>
    </row>
    <row r="34" spans="6:6">
      <c r="F34" s="21"/>
    </row>
    <row r="35" spans="6:6">
      <c r="F35" s="21"/>
    </row>
    <row r="36" spans="6:6">
      <c r="F36" s="21" t="s">
        <v>124</v>
      </c>
    </row>
    <row r="37" spans="6:6">
      <c r="F37" s="21" t="s">
        <v>35</v>
      </c>
    </row>
  </sheetData>
  <mergeCells count="26">
    <mergeCell ref="B28:E28"/>
    <mergeCell ref="B29:E29"/>
    <mergeCell ref="B21:E21"/>
    <mergeCell ref="B22:E22"/>
    <mergeCell ref="B24:E24"/>
    <mergeCell ref="B25:E25"/>
    <mergeCell ref="B26:E26"/>
    <mergeCell ref="B27:E27"/>
    <mergeCell ref="B15:E15"/>
    <mergeCell ref="B16:E16"/>
    <mergeCell ref="B17:E17"/>
    <mergeCell ref="B18:E18"/>
    <mergeCell ref="B19:E19"/>
    <mergeCell ref="B20:E20"/>
    <mergeCell ref="D9:E9"/>
    <mergeCell ref="B10:E10"/>
    <mergeCell ref="B11:E11"/>
    <mergeCell ref="B12:E12"/>
    <mergeCell ref="B13:E13"/>
    <mergeCell ref="B14:E14"/>
    <mergeCell ref="A1:G1"/>
    <mergeCell ref="A2:G2"/>
    <mergeCell ref="A3:G3"/>
    <mergeCell ref="A4:G4"/>
    <mergeCell ref="B6:E6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74" orientation="portrait" horizontalDpi="4294967293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772C-0A04-44FE-86F6-92A4A8872403}">
  <dimension ref="A1:H37"/>
  <sheetViews>
    <sheetView view="pageBreakPreview" topLeftCell="A26" zoomScale="85" zoomScaleNormal="100" zoomScaleSheetLayoutView="85" workbookViewId="0">
      <selection activeCell="H34" sqref="H34"/>
    </sheetView>
  </sheetViews>
  <sheetFormatPr defaultRowHeight="15.75"/>
  <cols>
    <col min="1" max="1" width="18.7109375" style="21" customWidth="1"/>
    <col min="2" max="2" width="2.85546875" style="20" customWidth="1"/>
    <col min="3" max="3" width="3.140625" style="20" customWidth="1"/>
    <col min="4" max="4" width="3.7109375" style="20" customWidth="1"/>
    <col min="5" max="5" width="50.5703125" style="20" customWidth="1"/>
    <col min="6" max="6" width="13.140625" style="20" customWidth="1"/>
    <col min="7" max="7" width="20" style="20" customWidth="1"/>
    <col min="8" max="8" width="24" style="20" customWidth="1"/>
    <col min="9" max="16384" width="9.140625" style="20"/>
  </cols>
  <sheetData>
    <row r="1" spans="1:8">
      <c r="A1" s="118" t="s">
        <v>21</v>
      </c>
      <c r="B1" s="118"/>
      <c r="C1" s="118"/>
      <c r="D1" s="118"/>
      <c r="E1" s="118"/>
      <c r="F1" s="118"/>
      <c r="G1" s="118"/>
    </row>
    <row r="2" spans="1:8">
      <c r="A2" s="118" t="s">
        <v>38</v>
      </c>
      <c r="B2" s="118"/>
      <c r="C2" s="118"/>
      <c r="D2" s="118"/>
      <c r="E2" s="118"/>
      <c r="F2" s="118"/>
      <c r="G2" s="118"/>
    </row>
    <row r="3" spans="1:8">
      <c r="A3" s="118" t="s">
        <v>22</v>
      </c>
      <c r="B3" s="118"/>
      <c r="C3" s="118"/>
      <c r="D3" s="118"/>
      <c r="E3" s="118"/>
      <c r="F3" s="118"/>
      <c r="G3" s="118"/>
    </row>
    <row r="4" spans="1:8">
      <c r="A4" s="118" t="s">
        <v>98</v>
      </c>
      <c r="B4" s="118"/>
      <c r="C4" s="118"/>
      <c r="D4" s="118"/>
      <c r="E4" s="118"/>
      <c r="F4" s="118"/>
      <c r="G4" s="118"/>
    </row>
    <row r="5" spans="1:8" ht="16.5" thickBot="1"/>
    <row r="6" spans="1:8" s="22" customFormat="1" ht="36" customHeight="1">
      <c r="A6" s="131" t="s">
        <v>23</v>
      </c>
      <c r="B6" s="119" t="s">
        <v>24</v>
      </c>
      <c r="C6" s="120"/>
      <c r="D6" s="120"/>
      <c r="E6" s="121"/>
      <c r="F6" s="122" t="s">
        <v>25</v>
      </c>
      <c r="G6" s="123" t="s">
        <v>26</v>
      </c>
    </row>
    <row r="7" spans="1:8" s="22" customFormat="1" ht="43.5" customHeight="1">
      <c r="A7" s="132" t="s">
        <v>100</v>
      </c>
      <c r="B7" s="133" t="s">
        <v>27</v>
      </c>
      <c r="C7" s="134"/>
      <c r="D7" s="134"/>
      <c r="E7" s="134"/>
      <c r="F7" s="23"/>
      <c r="G7" s="150">
        <f>G8</f>
        <v>95865000000</v>
      </c>
    </row>
    <row r="8" spans="1:8" s="22" customFormat="1" ht="27" customHeight="1">
      <c r="A8" s="132" t="s">
        <v>102</v>
      </c>
      <c r="B8" s="25"/>
      <c r="C8" s="26" t="s">
        <v>28</v>
      </c>
      <c r="D8" s="26"/>
      <c r="E8" s="26"/>
      <c r="F8" s="24"/>
      <c r="G8" s="151">
        <f>G9</f>
        <v>95865000000</v>
      </c>
    </row>
    <row r="9" spans="1:8" s="22" customFormat="1" ht="42.75" customHeight="1">
      <c r="A9" s="132" t="s">
        <v>103</v>
      </c>
      <c r="B9" s="25"/>
      <c r="C9" s="26"/>
      <c r="D9" s="135" t="s">
        <v>29</v>
      </c>
      <c r="E9" s="135"/>
      <c r="F9" s="24" t="s">
        <v>30</v>
      </c>
      <c r="G9" s="152">
        <f>SUM(G10:G22)</f>
        <v>95865000000</v>
      </c>
      <c r="H9" s="31">
        <v>84000000000</v>
      </c>
    </row>
    <row r="10" spans="1:8" ht="21.75" customHeight="1">
      <c r="A10" s="136"/>
      <c r="B10" s="137" t="s">
        <v>32</v>
      </c>
      <c r="C10" s="135"/>
      <c r="D10" s="135"/>
      <c r="E10" s="138"/>
      <c r="F10" s="27"/>
      <c r="G10" s="125"/>
    </row>
    <row r="11" spans="1:8" ht="31.5" customHeight="1">
      <c r="A11" s="130" t="s">
        <v>104</v>
      </c>
      <c r="B11" s="139" t="s">
        <v>9</v>
      </c>
      <c r="C11" s="140"/>
      <c r="D11" s="140"/>
      <c r="E11" s="141"/>
      <c r="F11" s="27"/>
      <c r="G11" s="152">
        <v>65000000000</v>
      </c>
    </row>
    <row r="12" spans="1:8" ht="31.5" customHeight="1">
      <c r="A12" s="130" t="s">
        <v>105</v>
      </c>
      <c r="B12" s="139" t="s">
        <v>31</v>
      </c>
      <c r="C12" s="140"/>
      <c r="D12" s="140"/>
      <c r="E12" s="141"/>
      <c r="F12" s="27"/>
      <c r="G12" s="152">
        <v>4000000000</v>
      </c>
    </row>
    <row r="13" spans="1:8" ht="31.5" customHeight="1">
      <c r="A13" s="130" t="s">
        <v>106</v>
      </c>
      <c r="B13" s="139" t="s">
        <v>33</v>
      </c>
      <c r="C13" s="140"/>
      <c r="D13" s="140"/>
      <c r="E13" s="141"/>
      <c r="F13" s="27"/>
      <c r="G13" s="152">
        <v>8500000000</v>
      </c>
    </row>
    <row r="14" spans="1:8" ht="31.5" customHeight="1">
      <c r="A14" s="130" t="s">
        <v>107</v>
      </c>
      <c r="B14" s="139" t="s">
        <v>12</v>
      </c>
      <c r="C14" s="140"/>
      <c r="D14" s="140"/>
      <c r="E14" s="141"/>
      <c r="F14" s="27"/>
      <c r="G14" s="152">
        <v>2663000000</v>
      </c>
    </row>
    <row r="15" spans="1:8" ht="31.5" customHeight="1">
      <c r="A15" s="130" t="s">
        <v>108</v>
      </c>
      <c r="B15" s="139" t="s">
        <v>13</v>
      </c>
      <c r="C15" s="140"/>
      <c r="D15" s="140"/>
      <c r="E15" s="141"/>
      <c r="F15" s="27"/>
      <c r="G15" s="152">
        <v>1077000000</v>
      </c>
      <c r="H15" s="32"/>
    </row>
    <row r="16" spans="1:8" ht="31.5" customHeight="1">
      <c r="A16" s="130" t="s">
        <v>109</v>
      </c>
      <c r="B16" s="139" t="s">
        <v>14</v>
      </c>
      <c r="C16" s="140"/>
      <c r="D16" s="140"/>
      <c r="E16" s="141"/>
      <c r="F16" s="27"/>
      <c r="G16" s="152">
        <v>12500000000</v>
      </c>
    </row>
    <row r="17" spans="1:7" ht="31.5" customHeight="1">
      <c r="A17" s="130" t="s">
        <v>110</v>
      </c>
      <c r="B17" s="139" t="s">
        <v>15</v>
      </c>
      <c r="C17" s="140"/>
      <c r="D17" s="140"/>
      <c r="E17" s="141"/>
      <c r="F17" s="27"/>
      <c r="G17" s="152">
        <v>150000000</v>
      </c>
    </row>
    <row r="18" spans="1:7" ht="31.5" customHeight="1">
      <c r="A18" s="130" t="s">
        <v>111</v>
      </c>
      <c r="B18" s="139" t="s">
        <v>16</v>
      </c>
      <c r="C18" s="140"/>
      <c r="D18" s="140"/>
      <c r="E18" s="141"/>
      <c r="F18" s="27"/>
      <c r="G18" s="152">
        <v>650000000</v>
      </c>
    </row>
    <row r="19" spans="1:7" ht="31.5" customHeight="1">
      <c r="A19" s="130" t="s">
        <v>112</v>
      </c>
      <c r="B19" s="139" t="s">
        <v>17</v>
      </c>
      <c r="C19" s="140"/>
      <c r="D19" s="140"/>
      <c r="E19" s="141"/>
      <c r="F19" s="27"/>
      <c r="G19" s="152">
        <v>45000000</v>
      </c>
    </row>
    <row r="20" spans="1:7" ht="31.5" customHeight="1">
      <c r="A20" s="124">
        <v>10</v>
      </c>
      <c r="B20" s="139" t="s">
        <v>18</v>
      </c>
      <c r="C20" s="140"/>
      <c r="D20" s="140"/>
      <c r="E20" s="141"/>
      <c r="F20" s="27"/>
      <c r="G20" s="152">
        <v>210000000</v>
      </c>
    </row>
    <row r="21" spans="1:7" ht="31.5" customHeight="1">
      <c r="A21" s="124">
        <v>11</v>
      </c>
      <c r="B21" s="139" t="s">
        <v>99</v>
      </c>
      <c r="C21" s="140"/>
      <c r="D21" s="140"/>
      <c r="E21" s="141"/>
      <c r="F21" s="27"/>
      <c r="G21" s="152">
        <v>1000000000</v>
      </c>
    </row>
    <row r="22" spans="1:7" ht="31.5" customHeight="1">
      <c r="A22" s="124">
        <v>12</v>
      </c>
      <c r="B22" s="139" t="s">
        <v>34</v>
      </c>
      <c r="C22" s="140"/>
      <c r="D22" s="140"/>
      <c r="E22" s="141"/>
      <c r="F22" s="27"/>
      <c r="G22" s="152">
        <v>70000000</v>
      </c>
    </row>
    <row r="23" spans="1:7" ht="15.75" customHeight="1">
      <c r="A23" s="132"/>
      <c r="B23" s="142"/>
      <c r="C23" s="143"/>
      <c r="D23" s="143"/>
      <c r="E23" s="144"/>
      <c r="F23" s="27"/>
      <c r="G23" s="152"/>
    </row>
    <row r="24" spans="1:7" ht="31.5" customHeight="1">
      <c r="A24" s="132" t="s">
        <v>101</v>
      </c>
      <c r="B24" s="139" t="s">
        <v>114</v>
      </c>
      <c r="C24" s="140"/>
      <c r="D24" s="140"/>
      <c r="E24" s="141"/>
      <c r="F24" s="27"/>
      <c r="G24" s="152"/>
    </row>
    <row r="25" spans="1:7" ht="60.75" customHeight="1">
      <c r="A25" s="132" t="s">
        <v>113</v>
      </c>
      <c r="B25" s="139" t="s">
        <v>115</v>
      </c>
      <c r="C25" s="140"/>
      <c r="D25" s="140"/>
      <c r="E25" s="141"/>
      <c r="F25" s="27"/>
      <c r="G25" s="152">
        <f>SUM(G26:G28)</f>
        <v>10520336000</v>
      </c>
    </row>
    <row r="26" spans="1:7" ht="50.25" customHeight="1">
      <c r="A26" s="132" t="s">
        <v>120</v>
      </c>
      <c r="B26" s="139" t="s">
        <v>121</v>
      </c>
      <c r="C26" s="140"/>
      <c r="D26" s="140"/>
      <c r="E26" s="141"/>
      <c r="F26" s="24" t="s">
        <v>122</v>
      </c>
      <c r="G26" s="152">
        <v>2406133000</v>
      </c>
    </row>
    <row r="27" spans="1:7" ht="35.25" customHeight="1">
      <c r="A27" s="132" t="s">
        <v>118</v>
      </c>
      <c r="B27" s="139" t="s">
        <v>119</v>
      </c>
      <c r="C27" s="140"/>
      <c r="D27" s="140"/>
      <c r="E27" s="141"/>
      <c r="F27" s="24" t="s">
        <v>122</v>
      </c>
      <c r="G27" s="152">
        <v>3114203000</v>
      </c>
    </row>
    <row r="28" spans="1:7" ht="61.5" customHeight="1">
      <c r="A28" s="132" t="s">
        <v>116</v>
      </c>
      <c r="B28" s="139" t="s">
        <v>117</v>
      </c>
      <c r="C28" s="140"/>
      <c r="D28" s="140"/>
      <c r="E28" s="141"/>
      <c r="F28" s="24" t="s">
        <v>123</v>
      </c>
      <c r="G28" s="152">
        <v>5000000000</v>
      </c>
    </row>
    <row r="29" spans="1:7" ht="13.5" customHeight="1" thickBot="1">
      <c r="A29" s="145"/>
      <c r="B29" s="146"/>
      <c r="C29" s="147"/>
      <c r="D29" s="147"/>
      <c r="E29" s="148"/>
      <c r="F29" s="149"/>
      <c r="G29" s="153"/>
    </row>
    <row r="30" spans="1:7">
      <c r="A30" s="126"/>
      <c r="B30" s="127"/>
      <c r="C30" s="127"/>
      <c r="D30" s="127"/>
      <c r="E30" s="127"/>
      <c r="F30" s="128"/>
      <c r="G30" s="129"/>
    </row>
    <row r="31" spans="1:7">
      <c r="F31" s="21" t="s">
        <v>37</v>
      </c>
    </row>
    <row r="32" spans="1:7">
      <c r="F32" s="21" t="s">
        <v>36</v>
      </c>
    </row>
    <row r="33" spans="6:6">
      <c r="F33" s="21"/>
    </row>
    <row r="34" spans="6:6">
      <c r="F34" s="21"/>
    </row>
    <row r="35" spans="6:6">
      <c r="F35" s="21"/>
    </row>
    <row r="36" spans="6:6">
      <c r="F36" s="21" t="s">
        <v>124</v>
      </c>
    </row>
    <row r="37" spans="6:6">
      <c r="F37" s="21" t="s">
        <v>35</v>
      </c>
    </row>
  </sheetData>
  <mergeCells count="26">
    <mergeCell ref="B14:E14"/>
    <mergeCell ref="A1:G1"/>
    <mergeCell ref="A2:G2"/>
    <mergeCell ref="A3:G3"/>
    <mergeCell ref="A4:G4"/>
    <mergeCell ref="B6:E6"/>
    <mergeCell ref="B7:E7"/>
    <mergeCell ref="D9:E9"/>
    <mergeCell ref="B10:E10"/>
    <mergeCell ref="B11:E11"/>
    <mergeCell ref="B12:E12"/>
    <mergeCell ref="B13:E13"/>
    <mergeCell ref="B29:E29"/>
    <mergeCell ref="B22:E22"/>
    <mergeCell ref="B15:E15"/>
    <mergeCell ref="B16:E16"/>
    <mergeCell ref="B17:E17"/>
    <mergeCell ref="B18:E18"/>
    <mergeCell ref="B19:E19"/>
    <mergeCell ref="B20:E20"/>
    <mergeCell ref="B21:E21"/>
    <mergeCell ref="B24:E24"/>
    <mergeCell ref="B25:E25"/>
    <mergeCell ref="B28:E28"/>
    <mergeCell ref="B27:E27"/>
    <mergeCell ref="B26:E26"/>
  </mergeCells>
  <phoneticPr fontId="16" type="noConversion"/>
  <printOptions horizontalCentered="1"/>
  <pageMargins left="0.70866141732283472" right="0.70866141732283472" top="0.74803149606299213" bottom="0.74803149606299213" header="0.31496062992125984" footer="0.31496062992125984"/>
  <pageSetup paperSize="10000" scale="74" orientation="portrait" horizontalDpi="4294967293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RUP</vt:lpstr>
      <vt:lpstr>RAK </vt:lpstr>
      <vt:lpstr>REKAP PER REK</vt:lpstr>
      <vt:lpstr> REKAP 2024 dpa</vt:lpstr>
      <vt:lpstr> REKAP 2024 RKA</vt:lpstr>
      <vt:lpstr>'RAK '!Print_Area</vt:lpstr>
      <vt:lpstr>'REKAP PER REK'!Print_Area</vt:lpstr>
      <vt:lpstr>RUP!Print_Area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RSUD Goeteng</dc:creator>
  <cp:lastModifiedBy>ASUS</cp:lastModifiedBy>
  <cp:lastPrinted>2024-01-02T03:51:40Z</cp:lastPrinted>
  <dcterms:created xsi:type="dcterms:W3CDTF">2021-08-05T22:06:00Z</dcterms:created>
  <dcterms:modified xsi:type="dcterms:W3CDTF">2024-01-02T05:47:24Z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