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materi rapat senin 28 juli 2025\"/>
    </mc:Choice>
  </mc:AlternateContent>
  <bookViews>
    <workbookView xWindow="0" yWindow="0" windowWidth="10245" windowHeight="6780" tabRatio="876" activeTab="6"/>
  </bookViews>
  <sheets>
    <sheet name="dr Sigit Angg Perubhn" sheetId="10" r:id="rId1"/>
    <sheet name="honor" sheetId="7" r:id="rId2"/>
    <sheet name="Gaji Non ASN" sheetId="11" r:id="rId3"/>
    <sheet name="10 belanja terbesar" sheetId="3" r:id="rId4"/>
    <sheet name="B pegawai barjas modal pak Jusi" sheetId="4" r:id="rId5"/>
    <sheet name="pihak ketiga" sheetId="6" r:id="rId6"/>
    <sheet name="obat alkes" sheetId="5" r:id="rId7"/>
    <sheet name="jaspel" sheetId="8" r:id="rId8"/>
    <sheet name="tamsil" sheetId="9" r:id="rId9"/>
    <sheet name="Asli Realisasi" sheetId="1" r:id="rId10"/>
  </sheets>
  <calcPr calcId="152511"/>
</workbook>
</file>

<file path=xl/calcChain.xml><?xml version="1.0" encoding="utf-8"?>
<calcChain xmlns="http://schemas.openxmlformats.org/spreadsheetml/2006/main">
  <c r="X18" i="5" l="1"/>
  <c r="X17" i="5"/>
  <c r="R18" i="5"/>
  <c r="S18" i="5"/>
  <c r="T18" i="5"/>
  <c r="U18" i="5"/>
  <c r="W18" i="5" s="1"/>
  <c r="V18" i="5"/>
  <c r="Q18" i="5"/>
  <c r="R17" i="5"/>
  <c r="S17" i="5"/>
  <c r="T17" i="5"/>
  <c r="U17" i="5"/>
  <c r="V17" i="5"/>
  <c r="Q17" i="5"/>
  <c r="W16" i="5"/>
  <c r="W15" i="5"/>
  <c r="X16" i="5"/>
  <c r="X15" i="5"/>
  <c r="W17" i="5" l="1"/>
  <c r="Y18" i="11" l="1"/>
  <c r="Z18" i="11" s="1"/>
  <c r="X18" i="11"/>
  <c r="AA18" i="11" l="1"/>
  <c r="AB18" i="11" s="1"/>
  <c r="X70" i="10"/>
  <c r="W70" i="10"/>
  <c r="AB40" i="10"/>
  <c r="AA40" i="10"/>
  <c r="Z40" i="10"/>
  <c r="Y40" i="10"/>
  <c r="X40" i="10"/>
  <c r="X41" i="10"/>
  <c r="Y41" i="10"/>
  <c r="Z41" i="10"/>
  <c r="AA41" i="10"/>
  <c r="AB41" i="10"/>
  <c r="X46" i="10"/>
  <c r="Y46" i="10"/>
  <c r="Z46" i="10"/>
  <c r="AA46" i="10"/>
  <c r="AB46" i="10"/>
  <c r="X45" i="10"/>
  <c r="Y45" i="10"/>
  <c r="Z45" i="10"/>
  <c r="AA45" i="10"/>
  <c r="AB45" i="10"/>
  <c r="X47" i="10"/>
  <c r="Y47" i="10"/>
  <c r="Z47" i="10"/>
  <c r="AA47" i="10"/>
  <c r="AB47" i="10"/>
  <c r="W47" i="10"/>
  <c r="W46" i="10"/>
  <c r="W45" i="10"/>
  <c r="W41" i="10"/>
  <c r="W40" i="10"/>
  <c r="AD13" i="11"/>
  <c r="Z70" i="10"/>
  <c r="Y17" i="11"/>
  <c r="Z17" i="11" s="1"/>
  <c r="X17" i="11"/>
  <c r="Y16" i="11"/>
  <c r="Z16" i="11" s="1"/>
  <c r="X16" i="11"/>
  <c r="Y15" i="11"/>
  <c r="Z15" i="11"/>
  <c r="AA15" i="11"/>
  <c r="AB15" i="11" s="1"/>
  <c r="X15" i="11"/>
  <c r="Z14" i="11"/>
  <c r="AA14" i="11" s="1"/>
  <c r="AB14" i="11" s="1"/>
  <c r="Y14" i="11"/>
  <c r="X14" i="11"/>
  <c r="W13" i="11"/>
  <c r="R13" i="11"/>
  <c r="S13" i="11"/>
  <c r="T13" i="11"/>
  <c r="U13" i="11"/>
  <c r="V13" i="11"/>
  <c r="Q13" i="11"/>
  <c r="O13" i="11"/>
  <c r="W19" i="11"/>
  <c r="X19" i="11" s="1"/>
  <c r="Y19" i="11" s="1"/>
  <c r="Z19" i="11" s="1"/>
  <c r="Y17" i="7"/>
  <c r="Y16" i="7"/>
  <c r="Y19" i="7"/>
  <c r="Y20" i="7"/>
  <c r="Y21" i="7"/>
  <c r="Y18" i="7"/>
  <c r="AB124" i="10"/>
  <c r="X18" i="7"/>
  <c r="X19" i="7"/>
  <c r="X16" i="7" s="1"/>
  <c r="X20" i="7"/>
  <c r="X21" i="7"/>
  <c r="X17" i="7"/>
  <c r="R16" i="7"/>
  <c r="S16" i="7"/>
  <c r="T16" i="7"/>
  <c r="U16" i="7"/>
  <c r="V16" i="7"/>
  <c r="W16" i="7"/>
  <c r="Q16" i="7"/>
  <c r="O16" i="7"/>
  <c r="Y70" i="10" l="1"/>
  <c r="AA17" i="11"/>
  <c r="AB17" i="11" s="1"/>
  <c r="AA16" i="11"/>
  <c r="AB16" i="11" s="1"/>
  <c r="AA19" i="11"/>
  <c r="AB127" i="10"/>
  <c r="Q121" i="10"/>
  <c r="AB70" i="10" l="1"/>
  <c r="AA70" i="10"/>
  <c r="AC16" i="11"/>
  <c r="AD16" i="11" s="1"/>
  <c r="AC14" i="11"/>
  <c r="AD14" i="11" s="1"/>
  <c r="AB19" i="11"/>
  <c r="AC19" i="11" s="1"/>
  <c r="X13" i="11"/>
  <c r="Y13" i="11"/>
  <c r="R121" i="10"/>
  <c r="S121" i="10" s="1"/>
  <c r="T121" i="10" s="1"/>
  <c r="U121" i="10" s="1"/>
  <c r="V121" i="10" s="1"/>
  <c r="O115" i="10"/>
  <c r="O72" i="10"/>
  <c r="O59" i="10"/>
  <c r="O55" i="10"/>
  <c r="O30" i="10"/>
  <c r="O39" i="10"/>
  <c r="O37" i="10"/>
  <c r="O79" i="10"/>
  <c r="O83" i="10"/>
  <c r="AC18" i="11" l="1"/>
  <c r="AD18" i="11" s="1"/>
  <c r="AC15" i="11"/>
  <c r="AD15" i="11" s="1"/>
  <c r="AC17" i="11"/>
  <c r="AD17" i="11" s="1"/>
  <c r="Z13" i="11"/>
  <c r="O29" i="10"/>
  <c r="O119" i="10"/>
  <c r="O120" i="10" s="1"/>
  <c r="Y57" i="10"/>
  <c r="Z57" i="10"/>
  <c r="AA57" i="10"/>
  <c r="AB57" i="10"/>
  <c r="X57" i="10"/>
  <c r="Y56" i="10"/>
  <c r="Z56" i="10"/>
  <c r="AA56" i="10"/>
  <c r="AB56" i="10"/>
  <c r="AC56" i="10" s="1"/>
  <c r="X56" i="10"/>
  <c r="W57" i="10"/>
  <c r="W56" i="10"/>
  <c r="X36" i="10"/>
  <c r="Y36" i="10"/>
  <c r="Z36" i="10"/>
  <c r="AA36" i="10"/>
  <c r="AB36" i="10"/>
  <c r="W36" i="10"/>
  <c r="X35" i="10"/>
  <c r="Y35" i="10"/>
  <c r="Z35" i="10"/>
  <c r="AA35" i="10"/>
  <c r="AB35" i="10"/>
  <c r="W35" i="10"/>
  <c r="X33" i="10"/>
  <c r="Y33" i="10"/>
  <c r="Z33" i="10"/>
  <c r="AA33" i="10"/>
  <c r="AB33" i="10"/>
  <c r="X34" i="10"/>
  <c r="Y34" i="10"/>
  <c r="Z34" i="10"/>
  <c r="AA34" i="10"/>
  <c r="AB34" i="10"/>
  <c r="W34" i="10"/>
  <c r="AC34" i="10" s="1"/>
  <c r="W33" i="10"/>
  <c r="AC33" i="10" s="1"/>
  <c r="AD14" i="10"/>
  <c r="AD16" i="10"/>
  <c r="AD17" i="10"/>
  <c r="V115" i="10"/>
  <c r="W116" i="10"/>
  <c r="W117" i="10"/>
  <c r="AC117" i="10" s="1"/>
  <c r="AD117" i="10" s="1"/>
  <c r="W118" i="10"/>
  <c r="AC118" i="10" s="1"/>
  <c r="AD118" i="10" s="1"/>
  <c r="V30" i="10"/>
  <c r="W17" i="10"/>
  <c r="X17" i="10" s="1"/>
  <c r="Y17" i="10" s="1"/>
  <c r="Z17" i="10" s="1"/>
  <c r="AA17" i="10" s="1"/>
  <c r="AB17" i="10" s="1"/>
  <c r="W32" i="10"/>
  <c r="W37" i="10"/>
  <c r="W42" i="10"/>
  <c r="W43" i="10"/>
  <c r="W44" i="10"/>
  <c r="W50" i="10"/>
  <c r="W51" i="10"/>
  <c r="W52" i="10"/>
  <c r="W53" i="10"/>
  <c r="W54" i="10"/>
  <c r="W58" i="10"/>
  <c r="W60" i="10"/>
  <c r="W61" i="10"/>
  <c r="W62" i="10"/>
  <c r="W63" i="10"/>
  <c r="W64" i="10"/>
  <c r="W65" i="10"/>
  <c r="W66" i="10"/>
  <c r="W67" i="10"/>
  <c r="W68" i="10"/>
  <c r="W69" i="10"/>
  <c r="W71" i="10"/>
  <c r="W73" i="10"/>
  <c r="W74" i="10"/>
  <c r="W75" i="10"/>
  <c r="W76" i="10"/>
  <c r="W77" i="10"/>
  <c r="W78" i="10"/>
  <c r="W79" i="10"/>
  <c r="W80" i="10"/>
  <c r="W81" i="10"/>
  <c r="W82" i="10"/>
  <c r="W83" i="10"/>
  <c r="W84" i="10"/>
  <c r="W85" i="10"/>
  <c r="W86" i="10"/>
  <c r="W87" i="10"/>
  <c r="W88" i="10"/>
  <c r="X88" i="10" s="1"/>
  <c r="Y88" i="10" s="1"/>
  <c r="W89" i="10"/>
  <c r="W90" i="10"/>
  <c r="W91" i="10"/>
  <c r="W92" i="10"/>
  <c r="W93" i="10"/>
  <c r="W94" i="10"/>
  <c r="W95" i="10"/>
  <c r="W96" i="10"/>
  <c r="W97" i="10"/>
  <c r="W98" i="10"/>
  <c r="W99" i="10"/>
  <c r="W100" i="10"/>
  <c r="W101" i="10"/>
  <c r="W102" i="10"/>
  <c r="W103" i="10"/>
  <c r="W104" i="10"/>
  <c r="W105" i="10"/>
  <c r="W107" i="10"/>
  <c r="W108" i="10"/>
  <c r="W109" i="10"/>
  <c r="W110" i="10"/>
  <c r="X110" i="10" s="1"/>
  <c r="W111" i="10"/>
  <c r="W112" i="10"/>
  <c r="W113" i="10"/>
  <c r="W114" i="10"/>
  <c r="W31" i="10"/>
  <c r="W15" i="10"/>
  <c r="R72" i="10"/>
  <c r="S72" i="10"/>
  <c r="T72" i="10"/>
  <c r="U72" i="10"/>
  <c r="V72" i="10"/>
  <c r="Q72" i="10"/>
  <c r="S59" i="10"/>
  <c r="T59" i="10"/>
  <c r="U59" i="10"/>
  <c r="V59" i="10"/>
  <c r="R59" i="10"/>
  <c r="Q59" i="10"/>
  <c r="R55" i="10"/>
  <c r="S55" i="10"/>
  <c r="T55" i="10"/>
  <c r="U55" i="10"/>
  <c r="V55" i="10"/>
  <c r="Q55" i="10"/>
  <c r="Q30" i="10"/>
  <c r="R30" i="10"/>
  <c r="S30" i="10"/>
  <c r="T30" i="10"/>
  <c r="U30" i="10"/>
  <c r="R115" i="10"/>
  <c r="S115" i="10"/>
  <c r="S119" i="10" s="1"/>
  <c r="T115" i="10"/>
  <c r="T119" i="10" s="1"/>
  <c r="U115" i="10"/>
  <c r="R24" i="10"/>
  <c r="S24" i="10"/>
  <c r="T24" i="10"/>
  <c r="U24" i="10"/>
  <c r="V24" i="10"/>
  <c r="Q24" i="10"/>
  <c r="R18" i="10"/>
  <c r="S18" i="10"/>
  <c r="T18" i="10"/>
  <c r="U18" i="10"/>
  <c r="V18" i="10"/>
  <c r="Q18" i="10"/>
  <c r="R13" i="10"/>
  <c r="S13" i="10"/>
  <c r="T13" i="10"/>
  <c r="U13" i="10"/>
  <c r="V13" i="10"/>
  <c r="Q13" i="10"/>
  <c r="O24" i="10"/>
  <c r="O18" i="10"/>
  <c r="O13" i="10"/>
  <c r="AD13" i="10" s="1"/>
  <c r="W14" i="10"/>
  <c r="W19" i="10"/>
  <c r="X19" i="10" s="1"/>
  <c r="Y19" i="10" s="1"/>
  <c r="W16" i="10"/>
  <c r="W26" i="10"/>
  <c r="X26" i="10" s="1"/>
  <c r="Y26" i="10" s="1"/>
  <c r="W25" i="10"/>
  <c r="W20" i="10"/>
  <c r="X20" i="10" s="1"/>
  <c r="Y20" i="10" s="1"/>
  <c r="W21" i="10"/>
  <c r="X21" i="10" s="1"/>
  <c r="Y21" i="10" s="1"/>
  <c r="W22" i="10"/>
  <c r="W23" i="10"/>
  <c r="X23" i="10" s="1"/>
  <c r="Y23" i="10" s="1"/>
  <c r="AA13" i="11" l="1"/>
  <c r="S29" i="10"/>
  <c r="U119" i="10"/>
  <c r="X101" i="10"/>
  <c r="Y101" i="10" s="1"/>
  <c r="X93" i="10"/>
  <c r="X85" i="10"/>
  <c r="Y85" i="10" s="1"/>
  <c r="X77" i="10"/>
  <c r="X68" i="10"/>
  <c r="Y68" i="10" s="1"/>
  <c r="X60" i="10"/>
  <c r="Y60" i="10" s="1"/>
  <c r="Z60" i="10" s="1"/>
  <c r="X50" i="10"/>
  <c r="X42" i="10"/>
  <c r="X16" i="10"/>
  <c r="Y16" i="10" s="1"/>
  <c r="X113" i="10"/>
  <c r="X104" i="10"/>
  <c r="Y104" i="10" s="1"/>
  <c r="X96" i="10"/>
  <c r="X80" i="10"/>
  <c r="X71" i="10"/>
  <c r="X63" i="10"/>
  <c r="Y63" i="10" s="1"/>
  <c r="Z63" i="10" s="1"/>
  <c r="X53" i="10"/>
  <c r="Y53" i="10" s="1"/>
  <c r="X37" i="10"/>
  <c r="Y37" i="10" s="1"/>
  <c r="R119" i="10"/>
  <c r="T29" i="10"/>
  <c r="X15" i="10"/>
  <c r="X112" i="10"/>
  <c r="X108" i="10"/>
  <c r="X103" i="10"/>
  <c r="X99" i="10"/>
  <c r="Y99" i="10" s="1"/>
  <c r="X95" i="10"/>
  <c r="X91" i="10"/>
  <c r="X87" i="10"/>
  <c r="X83" i="10"/>
  <c r="Y83" i="10" s="1"/>
  <c r="X79" i="10"/>
  <c r="Y79" i="10" s="1"/>
  <c r="X75" i="10"/>
  <c r="X66" i="10"/>
  <c r="X62" i="10"/>
  <c r="X52" i="10"/>
  <c r="Y52" i="10" s="1"/>
  <c r="X44" i="10"/>
  <c r="X32" i="10"/>
  <c r="Y44" i="10"/>
  <c r="W115" i="10"/>
  <c r="W72" i="10"/>
  <c r="X114" i="10"/>
  <c r="Y114" i="10" s="1"/>
  <c r="X105" i="10"/>
  <c r="X97" i="10"/>
  <c r="X89" i="10"/>
  <c r="Y89" i="10" s="1"/>
  <c r="X81" i="10"/>
  <c r="Y81" i="10" s="1"/>
  <c r="X73" i="10"/>
  <c r="X64" i="10"/>
  <c r="X54" i="10"/>
  <c r="Y54" i="10" s="1"/>
  <c r="Z104" i="10"/>
  <c r="Z88" i="10"/>
  <c r="AA88" i="10" s="1"/>
  <c r="AB88" i="10" s="1"/>
  <c r="X109" i="10"/>
  <c r="X100" i="10"/>
  <c r="Y100" i="10" s="1"/>
  <c r="X92" i="10"/>
  <c r="X84" i="10"/>
  <c r="X76" i="10"/>
  <c r="X67" i="10"/>
  <c r="X58" i="10"/>
  <c r="Y80" i="10"/>
  <c r="W59" i="10"/>
  <c r="W55" i="10"/>
  <c r="X31" i="10"/>
  <c r="X111" i="10"/>
  <c r="Y111" i="10" s="1"/>
  <c r="X107" i="10"/>
  <c r="Y107" i="10" s="1"/>
  <c r="X102" i="10"/>
  <c r="X98" i="10"/>
  <c r="Y98" i="10" s="1"/>
  <c r="X94" i="10"/>
  <c r="Y94" i="10" s="1"/>
  <c r="X90" i="10"/>
  <c r="Y90" i="10" s="1"/>
  <c r="X86" i="10"/>
  <c r="X82" i="10"/>
  <c r="Y82" i="10" s="1"/>
  <c r="X78" i="10"/>
  <c r="X74" i="10"/>
  <c r="X69" i="10"/>
  <c r="X65" i="10"/>
  <c r="X61" i="10"/>
  <c r="Y61" i="10" s="1"/>
  <c r="X51" i="10"/>
  <c r="Y51" i="10" s="1"/>
  <c r="X43" i="10"/>
  <c r="Y43" i="10" s="1"/>
  <c r="Y110" i="10"/>
  <c r="Z110" i="10" s="1"/>
  <c r="Y105" i="10"/>
  <c r="Y84" i="10"/>
  <c r="Y76" i="10"/>
  <c r="Z99" i="10"/>
  <c r="Z83" i="10"/>
  <c r="W30" i="10"/>
  <c r="V29" i="10"/>
  <c r="X116" i="10"/>
  <c r="AC17" i="10"/>
  <c r="V119" i="10"/>
  <c r="Y15" i="10"/>
  <c r="U27" i="10"/>
  <c r="R29" i="10"/>
  <c r="Q27" i="10"/>
  <c r="S27" i="10"/>
  <c r="S12" i="10" s="1"/>
  <c r="S120" i="10" s="1"/>
  <c r="O27" i="10"/>
  <c r="V27" i="10"/>
  <c r="R27" i="10"/>
  <c r="U29" i="10"/>
  <c r="T27" i="10"/>
  <c r="T12" i="10" s="1"/>
  <c r="T120" i="10" s="1"/>
  <c r="X14" i="10"/>
  <c r="X13" i="10" s="1"/>
  <c r="Q12" i="10"/>
  <c r="U12" i="10"/>
  <c r="U120" i="10" s="1"/>
  <c r="X25" i="10"/>
  <c r="Y25" i="10" s="1"/>
  <c r="R12" i="10"/>
  <c r="W24" i="10"/>
  <c r="V12" i="10"/>
  <c r="V120" i="10" s="1"/>
  <c r="X22" i="10"/>
  <c r="Y22" i="10" s="1"/>
  <c r="Z19" i="10"/>
  <c r="AA19" i="10" s="1"/>
  <c r="W18" i="10"/>
  <c r="Z26" i="10"/>
  <c r="Z23" i="10"/>
  <c r="Z21" i="10"/>
  <c r="Z20" i="10"/>
  <c r="Z16" i="10"/>
  <c r="W13" i="10"/>
  <c r="Z76" i="10" l="1"/>
  <c r="Z114" i="10"/>
  <c r="O12" i="10"/>
  <c r="Z101" i="10"/>
  <c r="R120" i="10"/>
  <c r="Z111" i="10"/>
  <c r="AA111" i="10" s="1"/>
  <c r="AC88" i="10"/>
  <c r="AD88" i="10" s="1"/>
  <c r="Z81" i="10"/>
  <c r="Z37" i="10"/>
  <c r="AA37" i="10" s="1"/>
  <c r="AA114" i="10"/>
  <c r="AA110" i="10"/>
  <c r="AB110" i="10" s="1"/>
  <c r="Z94" i="10"/>
  <c r="Y64" i="10"/>
  <c r="Z64" i="10" s="1"/>
  <c r="AC49" i="10"/>
  <c r="AD49" i="10" s="1"/>
  <c r="Y69" i="10"/>
  <c r="Y102" i="10"/>
  <c r="Z102" i="10" s="1"/>
  <c r="AA63" i="10"/>
  <c r="AA81" i="10"/>
  <c r="Z84" i="10"/>
  <c r="AA84" i="10" s="1"/>
  <c r="AA60" i="10"/>
  <c r="AB60" i="10" s="1"/>
  <c r="Y97" i="10"/>
  <c r="Z52" i="10"/>
  <c r="Z61" i="10"/>
  <c r="AA61" i="10" s="1"/>
  <c r="AB61" i="10" s="1"/>
  <c r="AA101" i="10"/>
  <c r="AB101" i="10" s="1"/>
  <c r="Z51" i="10"/>
  <c r="Y86" i="10"/>
  <c r="Z15" i="10"/>
  <c r="AA15" i="10" s="1"/>
  <c r="Y58" i="10"/>
  <c r="Z58" i="10" s="1"/>
  <c r="Y92" i="10"/>
  <c r="Z54" i="10"/>
  <c r="AA54" i="10" s="1"/>
  <c r="Y55" i="10"/>
  <c r="Y91" i="10"/>
  <c r="Y116" i="10"/>
  <c r="X115" i="10"/>
  <c r="Z90" i="10"/>
  <c r="AA90" i="10" s="1"/>
  <c r="Y74" i="10"/>
  <c r="X72" i="10"/>
  <c r="Y112" i="10"/>
  <c r="Z112" i="10" s="1"/>
  <c r="Y96" i="10"/>
  <c r="Z96" i="10" s="1"/>
  <c r="X59" i="10"/>
  <c r="Z68" i="10"/>
  <c r="Z85" i="10"/>
  <c r="AA85" i="10" s="1"/>
  <c r="Z105" i="10"/>
  <c r="AA105" i="10" s="1"/>
  <c r="AB114" i="10"/>
  <c r="AC114" i="10" s="1"/>
  <c r="AD114" i="10" s="1"/>
  <c r="Y67" i="10"/>
  <c r="Z67" i="10" s="1"/>
  <c r="Y93" i="10"/>
  <c r="Z43" i="10"/>
  <c r="Y65" i="10"/>
  <c r="Y78" i="10"/>
  <c r="AA76" i="10"/>
  <c r="AB76" i="10" s="1"/>
  <c r="Y109" i="10"/>
  <c r="Z53" i="10"/>
  <c r="Y73" i="10"/>
  <c r="Z89" i="10"/>
  <c r="Y32" i="10"/>
  <c r="Z32" i="10" s="1"/>
  <c r="Y66" i="10"/>
  <c r="Z66" i="10" s="1"/>
  <c r="Z44" i="10"/>
  <c r="AA44" i="10" s="1"/>
  <c r="Z79" i="10"/>
  <c r="AA79" i="10" s="1"/>
  <c r="AA83" i="10"/>
  <c r="AA99" i="10"/>
  <c r="AB99" i="10" s="1"/>
  <c r="Y71" i="10"/>
  <c r="Z80" i="10"/>
  <c r="AA80" i="10" s="1"/>
  <c r="Z100" i="10"/>
  <c r="Y42" i="10"/>
  <c r="Y50" i="10"/>
  <c r="Z50" i="10" s="1"/>
  <c r="AA50" i="10" s="1"/>
  <c r="Y77" i="10"/>
  <c r="AA104" i="10"/>
  <c r="Y75" i="10"/>
  <c r="Y108" i="10"/>
  <c r="Z108" i="10" s="1"/>
  <c r="Y14" i="10"/>
  <c r="Y13" i="10" s="1"/>
  <c r="X55" i="10"/>
  <c r="Z107" i="10"/>
  <c r="AA107" i="10" s="1"/>
  <c r="Y95" i="10"/>
  <c r="Z116" i="10"/>
  <c r="Z115" i="10" s="1"/>
  <c r="W29" i="10"/>
  <c r="Z82" i="10"/>
  <c r="AA82" i="10" s="1"/>
  <c r="Z98" i="10"/>
  <c r="Y31" i="10"/>
  <c r="X30" i="10"/>
  <c r="W119" i="10"/>
  <c r="Y62" i="10"/>
  <c r="Z62" i="10" s="1"/>
  <c r="Y87" i="10"/>
  <c r="Y103" i="10"/>
  <c r="Y113" i="10"/>
  <c r="AB63" i="10"/>
  <c r="AC63" i="10" s="1"/>
  <c r="AD63" i="10" s="1"/>
  <c r="AA116" i="10"/>
  <c r="W27" i="10"/>
  <c r="W12" i="10" s="1"/>
  <c r="X18" i="10"/>
  <c r="X27" i="10" s="1"/>
  <c r="X12" i="10" s="1"/>
  <c r="X24" i="10"/>
  <c r="Y24" i="10"/>
  <c r="AA26" i="10"/>
  <c r="AB26" i="10" s="1"/>
  <c r="AB19" i="10"/>
  <c r="AC19" i="10" s="1"/>
  <c r="AD19" i="10" s="1"/>
  <c r="Z25" i="10"/>
  <c r="Z24" i="10" s="1"/>
  <c r="Z22" i="10"/>
  <c r="AA22" i="10" s="1"/>
  <c r="AB22" i="10" s="1"/>
  <c r="AA23" i="10"/>
  <c r="AB23" i="10" s="1"/>
  <c r="AA21" i="10"/>
  <c r="AB21" i="10" s="1"/>
  <c r="AA20" i="10"/>
  <c r="AB20" i="10" s="1"/>
  <c r="AC20" i="10" s="1"/>
  <c r="AD20" i="10" s="1"/>
  <c r="AA16" i="10"/>
  <c r="Y18" i="10"/>
  <c r="AB13" i="11" l="1"/>
  <c r="AC76" i="10"/>
  <c r="AD76" i="10" s="1"/>
  <c r="AB111" i="10"/>
  <c r="AC111" i="10" s="1"/>
  <c r="AD111" i="10" s="1"/>
  <c r="AB81" i="10"/>
  <c r="AC81" i="10" s="1"/>
  <c r="AD81" i="10" s="1"/>
  <c r="AC41" i="10"/>
  <c r="AD41" i="10" s="1"/>
  <c r="W120" i="10"/>
  <c r="W121" i="10" s="1"/>
  <c r="AA89" i="10"/>
  <c r="AB89" i="10" s="1"/>
  <c r="AB37" i="10"/>
  <c r="AC37" i="10" s="1"/>
  <c r="AD37" i="10" s="1"/>
  <c r="Z14" i="10"/>
  <c r="AA14" i="10" s="1"/>
  <c r="AA58" i="10"/>
  <c r="Z97" i="10"/>
  <c r="AA97" i="10" s="1"/>
  <c r="AB97" i="10" s="1"/>
  <c r="AC97" i="10" s="1"/>
  <c r="AD97" i="10" s="1"/>
  <c r="AC70" i="10"/>
  <c r="AD70" i="10" s="1"/>
  <c r="Z75" i="10"/>
  <c r="AA75" i="10" s="1"/>
  <c r="AB75" i="10" s="1"/>
  <c r="AB80" i="10"/>
  <c r="AC80" i="10" s="1"/>
  <c r="AD80" i="10" s="1"/>
  <c r="AC110" i="10"/>
  <c r="AD110" i="10" s="1"/>
  <c r="Z113" i="10"/>
  <c r="AA113" i="10" s="1"/>
  <c r="AB113" i="10" s="1"/>
  <c r="AC113" i="10" s="1"/>
  <c r="AD113" i="10" s="1"/>
  <c r="AA55" i="10"/>
  <c r="Z42" i="10"/>
  <c r="Y72" i="10"/>
  <c r="Z73" i="10"/>
  <c r="Z109" i="10"/>
  <c r="AA109" i="10" s="1"/>
  <c r="AB109" i="10" s="1"/>
  <c r="AC109" i="10" s="1"/>
  <c r="AD109" i="10" s="1"/>
  <c r="AA96" i="10"/>
  <c r="AB96" i="10" s="1"/>
  <c r="AC96" i="10" s="1"/>
  <c r="AD96" i="10" s="1"/>
  <c r="AC57" i="10"/>
  <c r="AD57" i="10" s="1"/>
  <c r="AA67" i="10"/>
  <c r="AB67" i="10" s="1"/>
  <c r="Z87" i="10"/>
  <c r="AA87" i="10" s="1"/>
  <c r="AB87" i="10" s="1"/>
  <c r="AC87" i="10" s="1"/>
  <c r="AD87" i="10" s="1"/>
  <c r="AB85" i="10"/>
  <c r="AC85" i="10" s="1"/>
  <c r="AD85" i="10" s="1"/>
  <c r="AB82" i="10"/>
  <c r="AC82" i="10" s="1"/>
  <c r="AD82" i="10" s="1"/>
  <c r="Y30" i="10"/>
  <c r="Z31" i="10"/>
  <c r="Z95" i="10"/>
  <c r="AA95" i="10" s="1"/>
  <c r="AC39" i="10"/>
  <c r="AD39" i="10" s="1"/>
  <c r="Z77" i="10"/>
  <c r="AA77" i="10" s="1"/>
  <c r="Z78" i="10"/>
  <c r="AB90" i="10"/>
  <c r="AC90" i="10" s="1"/>
  <c r="AD90" i="10" s="1"/>
  <c r="AB58" i="10"/>
  <c r="AC58" i="10" s="1"/>
  <c r="AD58" i="10" s="1"/>
  <c r="Z74" i="10"/>
  <c r="AA74" i="10" s="1"/>
  <c r="AB74" i="10" s="1"/>
  <c r="AC74" i="10" s="1"/>
  <c r="AD74" i="10" s="1"/>
  <c r="Z86" i="10"/>
  <c r="AC101" i="10"/>
  <c r="AD101" i="10" s="1"/>
  <c r="AA68" i="10"/>
  <c r="AB68" i="10" s="1"/>
  <c r="AC68" i="10" s="1"/>
  <c r="AD68" i="10" s="1"/>
  <c r="AB84" i="10"/>
  <c r="AC84" i="10" s="1"/>
  <c r="AD84" i="10" s="1"/>
  <c r="AA64" i="10"/>
  <c r="AB64" i="10" s="1"/>
  <c r="AC64" i="10" s="1"/>
  <c r="AD64" i="10" s="1"/>
  <c r="AB16" i="10"/>
  <c r="AC16" i="10"/>
  <c r="AB116" i="10"/>
  <c r="AB115" i="10" s="1"/>
  <c r="AA115" i="10"/>
  <c r="AA100" i="10"/>
  <c r="AB100" i="10" s="1"/>
  <c r="AA112" i="10"/>
  <c r="Z103" i="10"/>
  <c r="AA103" i="10" s="1"/>
  <c r="AA98" i="10"/>
  <c r="AB98" i="10" s="1"/>
  <c r="AC98" i="10" s="1"/>
  <c r="AD98" i="10" s="1"/>
  <c r="AB50" i="10"/>
  <c r="AC50" i="10" s="1"/>
  <c r="AD50" i="10" s="1"/>
  <c r="Y59" i="10"/>
  <c r="AB104" i="10"/>
  <c r="AC104" i="10" s="1"/>
  <c r="AD104" i="10" s="1"/>
  <c r="AC60" i="10"/>
  <c r="AD60" i="10" s="1"/>
  <c r="AB83" i="10"/>
  <c r="AC83" i="10" s="1"/>
  <c r="AD83" i="10" s="1"/>
  <c r="AC48" i="10"/>
  <c r="AD48" i="10" s="1"/>
  <c r="AA66" i="10"/>
  <c r="AB66" i="10" s="1"/>
  <c r="AB107" i="10"/>
  <c r="AC107" i="10" s="1"/>
  <c r="AD107" i="10" s="1"/>
  <c r="Z65" i="10"/>
  <c r="AA65" i="10" s="1"/>
  <c r="AB112" i="10"/>
  <c r="AA62" i="10"/>
  <c r="X29" i="10"/>
  <c r="X119" i="10"/>
  <c r="X120" i="10" s="1"/>
  <c r="AA108" i="10"/>
  <c r="AB108" i="10" s="1"/>
  <c r="Z55" i="10"/>
  <c r="AA86" i="10"/>
  <c r="AB86" i="10" s="1"/>
  <c r="AA51" i="10"/>
  <c r="AB51" i="10" s="1"/>
  <c r="AC61" i="10"/>
  <c r="AD61" i="10" s="1"/>
  <c r="Z69" i="10"/>
  <c r="AA69" i="10" s="1"/>
  <c r="AB69" i="10" s="1"/>
  <c r="AC99" i="10"/>
  <c r="AD99" i="10" s="1"/>
  <c r="AA53" i="10"/>
  <c r="AB53" i="10" s="1"/>
  <c r="AB15" i="10"/>
  <c r="AC15" i="10" s="1"/>
  <c r="AD15" i="10" s="1"/>
  <c r="AA52" i="10"/>
  <c r="AB52" i="10" s="1"/>
  <c r="AC52" i="10" s="1"/>
  <c r="AD52" i="10" s="1"/>
  <c r="AC36" i="10"/>
  <c r="AD36" i="10" s="1"/>
  <c r="Z91" i="10"/>
  <c r="AA91" i="10" s="1"/>
  <c r="AB105" i="10"/>
  <c r="AC105" i="10" s="1"/>
  <c r="AD105" i="10" s="1"/>
  <c r="Z71" i="10"/>
  <c r="AB79" i="10"/>
  <c r="AC79" i="10" s="1"/>
  <c r="AD79" i="10" s="1"/>
  <c r="AB44" i="10"/>
  <c r="AC44" i="10" s="1"/>
  <c r="AD44" i="10" s="1"/>
  <c r="AA32" i="10"/>
  <c r="AB32" i="10" s="1"/>
  <c r="AA94" i="10"/>
  <c r="AB94" i="10" s="1"/>
  <c r="AC94" i="10" s="1"/>
  <c r="AD94" i="10" s="1"/>
  <c r="AA43" i="10"/>
  <c r="AB43" i="10" s="1"/>
  <c r="Z93" i="10"/>
  <c r="AD34" i="10"/>
  <c r="Y115" i="10"/>
  <c r="AC116" i="10"/>
  <c r="AD116" i="10" s="1"/>
  <c r="AB54" i="10"/>
  <c r="AC54" i="10" s="1"/>
  <c r="AD54" i="10" s="1"/>
  <c r="Z92" i="10"/>
  <c r="AA92" i="10" s="1"/>
  <c r="AA102" i="10"/>
  <c r="AB102" i="10" s="1"/>
  <c r="AC46" i="10"/>
  <c r="AD46" i="10" s="1"/>
  <c r="AA25" i="10"/>
  <c r="AB25" i="10" s="1"/>
  <c r="AB24" i="10" s="1"/>
  <c r="AC25" i="10"/>
  <c r="AC26" i="10"/>
  <c r="AD26" i="10" s="1"/>
  <c r="AC22" i="10"/>
  <c r="AD22" i="10" s="1"/>
  <c r="AC23" i="10"/>
  <c r="AD23" i="10" s="1"/>
  <c r="Y27" i="10"/>
  <c r="Y12" i="10" s="1"/>
  <c r="AC21" i="10"/>
  <c r="AD21" i="10" s="1"/>
  <c r="Z18" i="10"/>
  <c r="Z13" i="10"/>
  <c r="AC13" i="11" l="1"/>
  <c r="X121" i="10"/>
  <c r="AB55" i="10"/>
  <c r="AD56" i="10"/>
  <c r="AC89" i="10"/>
  <c r="AD89" i="10" s="1"/>
  <c r="AC24" i="10"/>
  <c r="AD24" i="10" s="1"/>
  <c r="AD25" i="10"/>
  <c r="Y119" i="10"/>
  <c r="Y120" i="10" s="1"/>
  <c r="AC112" i="10"/>
  <c r="AD112" i="10" s="1"/>
  <c r="AC75" i="10"/>
  <c r="AD75" i="10" s="1"/>
  <c r="AA59" i="10"/>
  <c r="AA24" i="10"/>
  <c r="AB92" i="10"/>
  <c r="AD33" i="10"/>
  <c r="AC53" i="10"/>
  <c r="AD53" i="10" s="1"/>
  <c r="AB77" i="10"/>
  <c r="AC77" i="10" s="1"/>
  <c r="AD77" i="10" s="1"/>
  <c r="AC100" i="10"/>
  <c r="AD100" i="10" s="1"/>
  <c r="AC18" i="10"/>
  <c r="AD18" i="10" s="1"/>
  <c r="AB14" i="10"/>
  <c r="AC14" i="10" s="1"/>
  <c r="AC13" i="10" s="1"/>
  <c r="Z59" i="10"/>
  <c r="AC35" i="10"/>
  <c r="AD35" i="10" s="1"/>
  <c r="AC92" i="10"/>
  <c r="AD92" i="10" s="1"/>
  <c r="AC103" i="10"/>
  <c r="AD103" i="10" s="1"/>
  <c r="AB103" i="10"/>
  <c r="AC86" i="10"/>
  <c r="AD86" i="10" s="1"/>
  <c r="AC42" i="10"/>
  <c r="AD42" i="10" s="1"/>
  <c r="AC51" i="10"/>
  <c r="AD51" i="10" s="1"/>
  <c r="AA42" i="10"/>
  <c r="AB42" i="10" s="1"/>
  <c r="AC45" i="10"/>
  <c r="AD45" i="10" s="1"/>
  <c r="AB65" i="10"/>
  <c r="AC65" i="10" s="1"/>
  <c r="AD65" i="10" s="1"/>
  <c r="AC66" i="10"/>
  <c r="AD66" i="10" s="1"/>
  <c r="Y29" i="10"/>
  <c r="AC40" i="10"/>
  <c r="AD40" i="10" s="1"/>
  <c r="AC47" i="10"/>
  <c r="AD47" i="10" s="1"/>
  <c r="AB62" i="10"/>
  <c r="AA78" i="10"/>
  <c r="AB78" i="10" s="1"/>
  <c r="AC108" i="10"/>
  <c r="AD108" i="10" s="1"/>
  <c r="Z30" i="10"/>
  <c r="AA31" i="10"/>
  <c r="Z72" i="10"/>
  <c r="AA73" i="10"/>
  <c r="AB95" i="10"/>
  <c r="AC95" i="10" s="1"/>
  <c r="AD95" i="10" s="1"/>
  <c r="AB91" i="10"/>
  <c r="AC91" i="10" s="1"/>
  <c r="AD91" i="10" s="1"/>
  <c r="AC69" i="10"/>
  <c r="AD69" i="10" s="1"/>
  <c r="AA93" i="10"/>
  <c r="AB93" i="10" s="1"/>
  <c r="AC93" i="10" s="1"/>
  <c r="AD93" i="10" s="1"/>
  <c r="AC32" i="10"/>
  <c r="AD32" i="10" s="1"/>
  <c r="AA71" i="10"/>
  <c r="AC102" i="10"/>
  <c r="AD102" i="10" s="1"/>
  <c r="AC55" i="10"/>
  <c r="AD55" i="10" s="1"/>
  <c r="AC43" i="10"/>
  <c r="AD43" i="10" s="1"/>
  <c r="AC67" i="10"/>
  <c r="AD67" i="10" s="1"/>
  <c r="AA13" i="10"/>
  <c r="Z27" i="10"/>
  <c r="Z12" i="10" s="1"/>
  <c r="AB18" i="10"/>
  <c r="AA18" i="10"/>
  <c r="Y121" i="10" l="1"/>
  <c r="AC38" i="10"/>
  <c r="AD38" i="10" s="1"/>
  <c r="Z119" i="10"/>
  <c r="Z120" i="10" s="1"/>
  <c r="AB31" i="10"/>
  <c r="AA30" i="10"/>
  <c r="AB71" i="10"/>
  <c r="AC71" i="10" s="1"/>
  <c r="AD71" i="10" s="1"/>
  <c r="AC78" i="10"/>
  <c r="AD78" i="10" s="1"/>
  <c r="Z29" i="10"/>
  <c r="AC62" i="10"/>
  <c r="AD62" i="10" s="1"/>
  <c r="AB59" i="10"/>
  <c r="AC59" i="10" s="1"/>
  <c r="AD59" i="10" s="1"/>
  <c r="AA72" i="10"/>
  <c r="AB73" i="10"/>
  <c r="AB72" i="10" s="1"/>
  <c r="AC27" i="10"/>
  <c r="AD27" i="10" s="1"/>
  <c r="AB13" i="10"/>
  <c r="AB27" i="10" s="1"/>
  <c r="AB12" i="10" s="1"/>
  <c r="AA27" i="10"/>
  <c r="AA12" i="10" s="1"/>
  <c r="Z121" i="10" l="1"/>
  <c r="AC12" i="10"/>
  <c r="AD12" i="10" s="1"/>
  <c r="AA119" i="10"/>
  <c r="AA120" i="10" s="1"/>
  <c r="AB30" i="10"/>
  <c r="AB29" i="10" s="1"/>
  <c r="AC31" i="10"/>
  <c r="AC72" i="10"/>
  <c r="AD72" i="10" s="1"/>
  <c r="AC73" i="10"/>
  <c r="AD73" i="10" s="1"/>
  <c r="AA29" i="10"/>
  <c r="Q115" i="10"/>
  <c r="AC115" i="10" s="1"/>
  <c r="AD115" i="10" s="1"/>
  <c r="R101" i="4"/>
  <c r="S101" i="4"/>
  <c r="T101" i="4"/>
  <c r="U101" i="4"/>
  <c r="V101" i="4"/>
  <c r="W101" i="4"/>
  <c r="Q101" i="4"/>
  <c r="R40" i="4"/>
  <c r="S40" i="4"/>
  <c r="T40" i="4"/>
  <c r="T39" i="4" s="1"/>
  <c r="T13" i="4" s="1"/>
  <c r="T12" i="4" s="1"/>
  <c r="U40" i="4"/>
  <c r="V40" i="4"/>
  <c r="W40" i="4"/>
  <c r="R39" i="4"/>
  <c r="S39" i="4"/>
  <c r="S13" i="4" s="1"/>
  <c r="S12" i="4" s="1"/>
  <c r="U39" i="4"/>
  <c r="U13" i="4" s="1"/>
  <c r="U12" i="4" s="1"/>
  <c r="V39" i="4"/>
  <c r="W39" i="4"/>
  <c r="Q12" i="4"/>
  <c r="R13" i="4"/>
  <c r="R12" i="4" s="1"/>
  <c r="V13" i="4"/>
  <c r="V12" i="4" s="1"/>
  <c r="W13" i="4"/>
  <c r="W12" i="4" s="1"/>
  <c r="Q13" i="4"/>
  <c r="Q39" i="4"/>
  <c r="R97" i="4"/>
  <c r="S97" i="4"/>
  <c r="T97" i="4"/>
  <c r="U97" i="4"/>
  <c r="V97" i="4"/>
  <c r="W97" i="4"/>
  <c r="Q97" i="4"/>
  <c r="O97" i="4"/>
  <c r="O12" i="4"/>
  <c r="O39" i="4"/>
  <c r="O13" i="4" s="1"/>
  <c r="O101" i="4"/>
  <c r="W98" i="4"/>
  <c r="W99" i="4"/>
  <c r="W100" i="4"/>
  <c r="W90" i="4"/>
  <c r="W91" i="4"/>
  <c r="W92" i="4"/>
  <c r="W88" i="4" s="1"/>
  <c r="W93" i="4"/>
  <c r="W94" i="4"/>
  <c r="W95" i="4"/>
  <c r="W96" i="4"/>
  <c r="W89" i="4"/>
  <c r="R88" i="4"/>
  <c r="S88" i="4"/>
  <c r="T88" i="4"/>
  <c r="U88" i="4"/>
  <c r="V88" i="4"/>
  <c r="Q88" i="4"/>
  <c r="O88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59" i="4"/>
  <c r="R58" i="4"/>
  <c r="S58" i="4"/>
  <c r="T58" i="4"/>
  <c r="U58" i="4"/>
  <c r="V58" i="4"/>
  <c r="Q58" i="4"/>
  <c r="O58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41" i="4"/>
  <c r="Q40" i="4"/>
  <c r="O40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R14" i="4"/>
  <c r="S14" i="4"/>
  <c r="T14" i="4"/>
  <c r="U14" i="4"/>
  <c r="V14" i="4"/>
  <c r="Q14" i="4"/>
  <c r="O14" i="4"/>
  <c r="X29" i="5"/>
  <c r="X28" i="5"/>
  <c r="X27" i="5"/>
  <c r="X26" i="5"/>
  <c r="X25" i="5"/>
  <c r="AA121" i="10" l="1"/>
  <c r="AC30" i="10"/>
  <c r="AD30" i="10" s="1"/>
  <c r="AD31" i="10"/>
  <c r="AB119" i="10"/>
  <c r="AB120" i="10" s="1"/>
  <c r="Q119" i="10"/>
  <c r="Q29" i="10"/>
  <c r="W58" i="4"/>
  <c r="W14" i="4"/>
  <c r="AC29" i="10" l="1"/>
  <c r="AD29" i="10" s="1"/>
  <c r="AB121" i="10"/>
  <c r="AB123" i="10" s="1"/>
  <c r="AC119" i="10"/>
  <c r="AB125" i="10" s="1"/>
  <c r="Q120" i="10"/>
  <c r="AC120" i="10" s="1"/>
  <c r="AD120" i="10" s="1"/>
  <c r="AD119" i="10" l="1"/>
  <c r="AB126" i="10"/>
  <c r="AB128" i="10" s="1"/>
  <c r="AC29" i="8"/>
  <c r="AC28" i="8"/>
  <c r="AC27" i="8"/>
  <c r="H24" i="3"/>
  <c r="I24" i="3"/>
  <c r="J24" i="3"/>
  <c r="K24" i="3"/>
  <c r="L24" i="3"/>
  <c r="M24" i="3"/>
  <c r="N24" i="3"/>
  <c r="X13" i="6" l="1"/>
  <c r="Y13" i="6"/>
  <c r="W13" i="6"/>
  <c r="Y15" i="6"/>
  <c r="Y14" i="6"/>
  <c r="X15" i="6"/>
  <c r="X14" i="6"/>
  <c r="R13" i="6"/>
  <c r="S13" i="6"/>
  <c r="T13" i="6"/>
  <c r="U13" i="6"/>
  <c r="V13" i="6"/>
  <c r="Q13" i="6"/>
  <c r="O13" i="6"/>
  <c r="AC25" i="9"/>
  <c r="AC26" i="9"/>
  <c r="AC27" i="9"/>
  <c r="AC23" i="9"/>
  <c r="Y32" i="5"/>
  <c r="AE16" i="8"/>
  <c r="AC25" i="8"/>
  <c r="Y22" i="5" l="1"/>
  <c r="Z23" i="5"/>
  <c r="AA23" i="5"/>
  <c r="AB23" i="5"/>
  <c r="AC23" i="5"/>
  <c r="Z22" i="5"/>
  <c r="AA22" i="5"/>
  <c r="AB22" i="5"/>
  <c r="AC22" i="5"/>
  <c r="Y23" i="5"/>
  <c r="AE18" i="5"/>
  <c r="AE14" i="5"/>
  <c r="AE13" i="5"/>
  <c r="AD14" i="5"/>
  <c r="AD13" i="5"/>
  <c r="AF28" i="5"/>
  <c r="AF27" i="5"/>
  <c r="AG27" i="5" s="1"/>
  <c r="Y18" i="5" s="1"/>
  <c r="AG28" i="5"/>
  <c r="AE29" i="5"/>
  <c r="AE12" i="5" l="1"/>
  <c r="AG29" i="5"/>
  <c r="AH27" i="5" s="1"/>
  <c r="AD18" i="5" s="1"/>
  <c r="Y19" i="5"/>
  <c r="AD12" i="5"/>
  <c r="Y14" i="5"/>
  <c r="Y13" i="5"/>
  <c r="W14" i="5"/>
  <c r="W13" i="5"/>
  <c r="AE19" i="5" l="1"/>
  <c r="AH28" i="5"/>
  <c r="AD19" i="5" s="1"/>
  <c r="X12" i="5"/>
  <c r="Y12" i="5"/>
  <c r="Z12" i="5"/>
  <c r="AA12" i="5"/>
  <c r="AB12" i="5"/>
  <c r="AC12" i="5"/>
  <c r="W12" i="5"/>
  <c r="R12" i="5"/>
  <c r="S12" i="5"/>
  <c r="T12" i="5"/>
  <c r="U12" i="5"/>
  <c r="V12" i="5"/>
  <c r="Q12" i="5"/>
  <c r="O12" i="5"/>
  <c r="AE18" i="8"/>
  <c r="AD14" i="9"/>
  <c r="AD15" i="9"/>
  <c r="AE15" i="9"/>
  <c r="AE16" i="9"/>
  <c r="AE17" i="9"/>
  <c r="AE18" i="9"/>
  <c r="AE19" i="9"/>
  <c r="AE14" i="9"/>
  <c r="Y17" i="9"/>
  <c r="Y16" i="9"/>
  <c r="X23" i="9"/>
  <c r="X22" i="9"/>
  <c r="Y23" i="9"/>
  <c r="Y22" i="9"/>
  <c r="AD17" i="9"/>
  <c r="AD16" i="9"/>
  <c r="Y20" i="8"/>
  <c r="Y18" i="8"/>
  <c r="Y16" i="8"/>
  <c r="X25" i="8"/>
  <c r="X24" i="8"/>
  <c r="Y25" i="8"/>
  <c r="Y24" i="8"/>
  <c r="AD18" i="8"/>
  <c r="AD16" i="8"/>
  <c r="X21" i="9"/>
  <c r="Y18" i="9"/>
  <c r="Z18" i="9"/>
  <c r="AA18" i="9"/>
  <c r="AB18" i="9"/>
  <c r="AC18" i="9"/>
  <c r="X18" i="9"/>
  <c r="X15" i="9"/>
  <c r="X14" i="9"/>
  <c r="W19" i="9"/>
  <c r="W18" i="9"/>
  <c r="Y15" i="9"/>
  <c r="Z15" i="9"/>
  <c r="AA15" i="9"/>
  <c r="AB15" i="9"/>
  <c r="AC15" i="9"/>
  <c r="W14" i="9"/>
  <c r="W17" i="9"/>
  <c r="W16" i="9"/>
  <c r="W15" i="9" s="1"/>
  <c r="T18" i="9"/>
  <c r="S18" i="9"/>
  <c r="R18" i="9"/>
  <c r="U18" i="9"/>
  <c r="V18" i="9"/>
  <c r="Q18" i="9"/>
  <c r="R14" i="9"/>
  <c r="R15" i="9"/>
  <c r="S15" i="9"/>
  <c r="S14" i="9" s="1"/>
  <c r="T15" i="9"/>
  <c r="U15" i="9"/>
  <c r="V15" i="9"/>
  <c r="Q15" i="9"/>
  <c r="V14" i="9"/>
  <c r="Q14" i="9"/>
  <c r="W20" i="8"/>
  <c r="R20" i="8"/>
  <c r="S20" i="8"/>
  <c r="T20" i="8"/>
  <c r="U20" i="8"/>
  <c r="V20" i="8"/>
  <c r="Q20" i="8"/>
  <c r="O20" i="8"/>
  <c r="Z20" i="8"/>
  <c r="AA20" i="8"/>
  <c r="AB20" i="8"/>
  <c r="AC20" i="8"/>
  <c r="X20" i="8"/>
  <c r="Y14" i="9" l="1"/>
  <c r="Z14" i="9"/>
  <c r="U14" i="9"/>
  <c r="T14" i="9"/>
  <c r="AA14" i="9" l="1"/>
  <c r="AB14" i="9"/>
  <c r="AC14" i="9" l="1"/>
  <c r="W18" i="8" l="1"/>
  <c r="W16" i="8"/>
  <c r="X15" i="7"/>
  <c r="X14" i="7"/>
  <c r="X13" i="7"/>
  <c r="X12" i="7"/>
  <c r="W102" i="4"/>
  <c r="O16" i="3"/>
  <c r="O20" i="3"/>
  <c r="O21" i="3"/>
  <c r="O22" i="3"/>
  <c r="O19" i="3"/>
  <c r="O15" i="3"/>
  <c r="O17" i="3"/>
  <c r="O14" i="3"/>
  <c r="O23" i="3"/>
  <c r="O18" i="3"/>
  <c r="O24" i="3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12" i="1"/>
  <c r="W203" i="1" l="1"/>
</calcChain>
</file>

<file path=xl/sharedStrings.xml><?xml version="1.0" encoding="utf-8"?>
<sst xmlns="http://schemas.openxmlformats.org/spreadsheetml/2006/main" count="3011" uniqueCount="376">
  <si>
    <t>PEMERINTAH KABUPATEN PURBALINGGA</t>
  </si>
  <si>
    <t>PENJABARAN LAPORAN REALISASI PENDAPATAN, BELANJA DAN PEMBIAYAAN</t>
  </si>
  <si>
    <t>TAHUN ANGGARAN 2025</t>
  </si>
  <si>
    <t>SUMBER DANA BLUD</t>
  </si>
  <si>
    <t>OPD</t>
  </si>
  <si>
    <t>:</t>
  </si>
  <si>
    <t xml:space="preserve">1.02.0.00.0.00.03 - Rumah Sakit </t>
  </si>
  <si>
    <t>Unit Pelaksana</t>
  </si>
  <si>
    <t>1.02.0.00.0.00.03.01 - RSUD dr. R. Goeteng Taroenadibrata</t>
  </si>
  <si>
    <t>Kode</t>
  </si>
  <si>
    <t>Uraian</t>
  </si>
  <si>
    <t>Jumlah
Anggaran
(Rp.)</t>
  </si>
  <si>
    <t>4</t>
  </si>
  <si>
    <t>PENDAPATAN BLUD</t>
  </si>
  <si>
    <t>1</t>
  </si>
  <si>
    <t>JASA LAYANAN</t>
  </si>
  <si>
    <t>02</t>
  </si>
  <si>
    <t>Jasa Layanan Bidang Kesehatan</t>
  </si>
  <si>
    <t>01</t>
  </si>
  <si>
    <t>Jasa Pelayanan Medis</t>
  </si>
  <si>
    <t>Pendapatan Pelayanan Rawat Jalan</t>
  </si>
  <si>
    <t>0002</t>
  </si>
  <si>
    <t>Pendapatan Pelayanan Rawat Jalan Umum</t>
  </si>
  <si>
    <t>Pendapatan Pelayanan Rawat Inap</t>
  </si>
  <si>
    <t>Pendapatan Pelayanan Rawat Inap Umum</t>
  </si>
  <si>
    <t>99</t>
  </si>
  <si>
    <t>Pelayanan Kesehatan/Medis Lainnya</t>
  </si>
  <si>
    <t>Pendapatan Pelayanan Kesehatan/Medis Lainnya Umum</t>
  </si>
  <si>
    <t>06</t>
  </si>
  <si>
    <t>Pendapatan Jaminan Kesehatan Nasional (JKN) Fasilitas Kesehatan Rujukan Tingkat Lanjutan (FKRTL)</t>
  </si>
  <si>
    <t>0001</t>
  </si>
  <si>
    <t>3</t>
  </si>
  <si>
    <t>HASIL KERJA SAMA</t>
  </si>
  <si>
    <t>Hasil Kerja Sama</t>
  </si>
  <si>
    <t>Hasil Kerja Sama Program Pendidikan</t>
  </si>
  <si>
    <t>0005</t>
  </si>
  <si>
    <t>Parkir</t>
  </si>
  <si>
    <t>Hasil Pemanfaatan Kekayaan</t>
  </si>
  <si>
    <t>Hasil Pemanfaatan Aset melalui Kemitraan dengan Pihak Ketiga</t>
  </si>
  <si>
    <t>Kemitraan dengan Pihak Ketiga - Sewa</t>
  </si>
  <si>
    <t>Kemitraan dengan Pihak Ketiga - Sewa Tanah</t>
  </si>
  <si>
    <t>0003</t>
  </si>
  <si>
    <t>Kemitraan dengan Pihak Ketiga - Sewa Gedung dan Bangunan</t>
  </si>
  <si>
    <t>5</t>
  </si>
  <si>
    <t>LAIN-LAIN PENDAPATAN BLUD YANG SAH</t>
  </si>
  <si>
    <t>Jasa Giro/Bunga</t>
  </si>
  <si>
    <t>11</t>
  </si>
  <si>
    <t>Pendapatan Lain - Lain</t>
  </si>
  <si>
    <t>JUMLAH PENDAPATAN BLUD</t>
  </si>
  <si>
    <t>BELANJA</t>
  </si>
  <si>
    <t>BELANJA OPERASI</t>
  </si>
  <si>
    <t>Belanja Pegawai</t>
  </si>
  <si>
    <t>Belanja Gaji dan Tunjangan ASN serta Pegawai BLUD</t>
  </si>
  <si>
    <t>09</t>
  </si>
  <si>
    <t>Belanja Iuran Jaminan Kesehatan ASN serta Pegawai BLUD</t>
  </si>
  <si>
    <t>Belanja Iuran Jaminan Kesehatan PNS</t>
  </si>
  <si>
    <t>Belanja Iuran Jaminan Kesehatan PPPK</t>
  </si>
  <si>
    <t>Belanja Tambahan Penghasilan ASN</t>
  </si>
  <si>
    <t>Tambahan Penghasilan berdasarkan Beban Kerja ASN</t>
  </si>
  <si>
    <t>Tambahan Penghasilan berdasarkan Beban Kerja PNS</t>
  </si>
  <si>
    <t>Tambahan Penghasilan berdasarkan Beban Kerja PPPK</t>
  </si>
  <si>
    <t>03</t>
  </si>
  <si>
    <t>Tambahan Penghasilan berdasarkan Kondisi Kerja ASN</t>
  </si>
  <si>
    <t>Tambahan Penghasilan berdasarkan Kondisi Kerja PNS</t>
  </si>
  <si>
    <t>Tambahan Penghasilan berdasarkan Pertimbangan Objektif Lainnya ASN</t>
  </si>
  <si>
    <t>Belanja Insentif Jasa Pelayanan Kesehatan</t>
  </si>
  <si>
    <t>Belanja Jasa Pelayanan Kesehatan</t>
  </si>
  <si>
    <t>Belanja Barang dan Jasa</t>
  </si>
  <si>
    <t>Belanja Barang</t>
  </si>
  <si>
    <t>Belanja Barang Pakai Habis</t>
  </si>
  <si>
    <t>0004</t>
  </si>
  <si>
    <t>Belanja Bahan-Bahan Bakar dan Pelumas</t>
  </si>
  <si>
    <t>0010</t>
  </si>
  <si>
    <t>Belanja Bahan-Isi Tabung Gas</t>
  </si>
  <si>
    <t>0012</t>
  </si>
  <si>
    <t>Belanja Bahan-Bahan Lainnya</t>
  </si>
  <si>
    <t>0024</t>
  </si>
  <si>
    <t>Belanja Alat/Bahan untuk Kegiatan Kantor-Alat Tulis Kantor</t>
  </si>
  <si>
    <t>0025</t>
  </si>
  <si>
    <t>Belanja Alat/Bahan untuk Kegiatan Kantor-Kertas dan Cover</t>
  </si>
  <si>
    <t>0027</t>
  </si>
  <si>
    <t>Belanja Alat/Bahan untuk Kegiatan Kantor-Benda Pos</t>
  </si>
  <si>
    <t>0029</t>
  </si>
  <si>
    <t>Belanja Alat/Bahan untuk Kegiatan Kantor-Bahan Komputer</t>
  </si>
  <si>
    <t>0030</t>
  </si>
  <si>
    <t>Belanja Alat/Bahan untuk Kegiatan Kantor-Perabot Kantor</t>
  </si>
  <si>
    <t>0031</t>
  </si>
  <si>
    <t>Belanja Alat/Bahan untuk Kegiatan Kantor-Alat Listrik</t>
  </si>
  <si>
    <t>0032</t>
  </si>
  <si>
    <t>Belanja Alat/Bahan untuk Kegiatan Kantor-Perlengkapan Dinas</t>
  </si>
  <si>
    <t>0035</t>
  </si>
  <si>
    <t>Belanja Alat/Bahan untuk Kegiatan Kantor-Suvenir/Cendera Mata</t>
  </si>
  <si>
    <t>0036</t>
  </si>
  <si>
    <t>Belanja Alat/Bahan untuk Kegiatan Kantor-Alat/Bahan untuk Kegiatan Kantor Lainnya</t>
  </si>
  <si>
    <t>0037</t>
  </si>
  <si>
    <t>Belanja Obat-Obatan-Obat</t>
  </si>
  <si>
    <t>0043</t>
  </si>
  <si>
    <t>Belanja Natura dan Pakan-Natura</t>
  </si>
  <si>
    <t>0052</t>
  </si>
  <si>
    <t>Belanja Makanan dan Minuman Rapat</t>
  </si>
  <si>
    <t>0053</t>
  </si>
  <si>
    <t>Belanja Makanan dan Minuman Jamuan Tamu</t>
  </si>
  <si>
    <t>0056</t>
  </si>
  <si>
    <t>Belanja Makanan dan Minuman pada Fasilitas Pelayanan Urusan Kesehatan</t>
  </si>
  <si>
    <t>Belanja Jasa</t>
  </si>
  <si>
    <t>Belanja Jasa Kantor</t>
  </si>
  <si>
    <t>Honorarium Narasumber atau Pembahas, Moderator, Pembawa Acara, dan Panitia</t>
  </si>
  <si>
    <t>Honorarium Tim Pelaksana Kegiatan dan Sekretariat Tim Pelaksana Kegiatan</t>
  </si>
  <si>
    <t>0008</t>
  </si>
  <si>
    <t>Honorarium Tim Penyusunan Jurnal, Buletin, Majalah, Pengelola Teknologi Informasi dan Pengelola Website</t>
  </si>
  <si>
    <t>0014</t>
  </si>
  <si>
    <t>Belanja Insentif Jasa Tenaga Kesehatan</t>
  </si>
  <si>
    <t>0015</t>
  </si>
  <si>
    <t>Belanja Jasa Tenaga Laboratorium</t>
  </si>
  <si>
    <t>0026</t>
  </si>
  <si>
    <t>Belanja Jasa Tenaga Administrasi</t>
  </si>
  <si>
    <t>Belanja Jasa Tenaga Ahli</t>
  </si>
  <si>
    <t>Belanja Jasa Tenaga Kebersihan</t>
  </si>
  <si>
    <t>Belanja Jasa Tenaga Keamanan</t>
  </si>
  <si>
    <t>0033</t>
  </si>
  <si>
    <t>Belanja Jasa Tenaga Supir</t>
  </si>
  <si>
    <t>0034</t>
  </si>
  <si>
    <t>Belanja Jasa Tenaga Juru Masak</t>
  </si>
  <si>
    <t>Belanja Jasa Audit/Surveillance ISO</t>
  </si>
  <si>
    <t>0038</t>
  </si>
  <si>
    <t>Belanja Jasa Tata Rias</t>
  </si>
  <si>
    <t>0042</t>
  </si>
  <si>
    <t>Belanja Jasa Pelaksanaan Transaksi Keuangan</t>
  </si>
  <si>
    <t>0049</t>
  </si>
  <si>
    <t>Belanja Jasa Pencucian Pakaian, Alat Kesenian dan Kebudayaan, serta Alat Rumah Tangga</t>
  </si>
  <si>
    <t>0050</t>
  </si>
  <si>
    <t>Belanja Jasa Kalibrasi</t>
  </si>
  <si>
    <t>0051</t>
  </si>
  <si>
    <t>Belanja Jasa Pengolahan Sampah</t>
  </si>
  <si>
    <t>Belanja Jasa Pembersihan, Pengendalian Hama, dan Fumigasi</t>
  </si>
  <si>
    <t>0055</t>
  </si>
  <si>
    <t>Belanja Jasa Iklan/Reklame, Film, dan Pemotretan</t>
  </si>
  <si>
    <t>0059</t>
  </si>
  <si>
    <t>Belanja Tagihan Telepon</t>
  </si>
  <si>
    <t>0060</t>
  </si>
  <si>
    <t>Belanja Tagihan Air</t>
  </si>
  <si>
    <t>0061</t>
  </si>
  <si>
    <t>Belanja Tagihan Listrik</t>
  </si>
  <si>
    <t>0062</t>
  </si>
  <si>
    <t>Belanja Langganan Jurnal/Surat Kabar/Majalah</t>
  </si>
  <si>
    <t>0063</t>
  </si>
  <si>
    <t>Belanja Kawat/Faksimili/Internet/TV Berlangganan</t>
  </si>
  <si>
    <t>0064</t>
  </si>
  <si>
    <t>Belanja Paket/Pengiriman</t>
  </si>
  <si>
    <t>0066</t>
  </si>
  <si>
    <t>Belanja Registrasi/Keanggotaan</t>
  </si>
  <si>
    <t>0067</t>
  </si>
  <si>
    <t>Belanja Pembayaran Pajak, Bea, dan Perizinan</t>
  </si>
  <si>
    <t>0069</t>
  </si>
  <si>
    <t>Belanja Pengolahan Air Limbah</t>
  </si>
  <si>
    <t>0077</t>
  </si>
  <si>
    <t>Belanja Jasa Pelayanan Kesehatan bagi Non ASN</t>
  </si>
  <si>
    <t>0080</t>
  </si>
  <si>
    <t>Belanja Honorarium Penanggungjawaban Pengelola Keuangan</t>
  </si>
  <si>
    <t>0081</t>
  </si>
  <si>
    <t>Belanja Honorarium Pengadaan Barang/Jasa</t>
  </si>
  <si>
    <t>Belanja Iuran Jaminan/Asuransi</t>
  </si>
  <si>
    <t>Belanja Iuran Jaminan Kesehatan bagi Non ASN</t>
  </si>
  <si>
    <t>Belanja Asuransi Barang Milik Daerah</t>
  </si>
  <si>
    <t>04</t>
  </si>
  <si>
    <t>Belanja Sewa Peralatan dan Mesin</t>
  </si>
  <si>
    <t>Belanja Sewa Kendaraan Bermotor Penumpang</t>
  </si>
  <si>
    <t>0117</t>
  </si>
  <si>
    <t>Belanja Sewa Alat Kantor Lainnya</t>
  </si>
  <si>
    <t>0118</t>
  </si>
  <si>
    <t>Belanja Sewa Mebel</t>
  </si>
  <si>
    <t>0121</t>
  </si>
  <si>
    <t>Belanja Sewa Alat Pendingin</t>
  </si>
  <si>
    <t>0232</t>
  </si>
  <si>
    <t>Belanja Sewa Alat Kedokteran Lainnya</t>
  </si>
  <si>
    <t>0463</t>
  </si>
  <si>
    <t>Belanja Sewa Alat Peraga Pelatihan</t>
  </si>
  <si>
    <t>05</t>
  </si>
  <si>
    <t>Belanja Sewa Gedung dan Bangunan</t>
  </si>
  <si>
    <t>Belanja Sewa Hotel</t>
  </si>
  <si>
    <t>08</t>
  </si>
  <si>
    <t>Belanja Jasa Konsultansi Konstruksi</t>
  </si>
  <si>
    <t>Belanja Jasa Konsultansi Perencanaan Arsitektur-Jasa Arsitektur Lainnya</t>
  </si>
  <si>
    <t>Belanja Jasa Konsultansi Non Konstruksi</t>
  </si>
  <si>
    <t>Belanja Jasa Konsultansi Berorientasi Bidang-Telematika</t>
  </si>
  <si>
    <t>12</t>
  </si>
  <si>
    <t>Belanja Kursus/Pelatihan, Sosialisasi, Bimbingan Teknis serta Pendidikan dan Pelatihan</t>
  </si>
  <si>
    <t>Belanja Kursus Singkat/Pelatihan</t>
  </si>
  <si>
    <t>Belanja Pemeliharaan</t>
  </si>
  <si>
    <t>Belanja Pemeliharaan Peralatan dan Mesin</t>
  </si>
  <si>
    <t>Belanja Pemeliharaan Alat Angkutan-Alat Angkutan Darat Bermotor-Kendaraan Dinas Bermotor Perorangan</t>
  </si>
  <si>
    <t>Belanja Pemeliharaan Alat Angkutan-Alat Angkutan Darat Bermotor-Kendaraan Bermotor Beroda Dua</t>
  </si>
  <si>
    <t>0040</t>
  </si>
  <si>
    <t>Belanja Pemeliharaan Alat Angkutan-Alat Angkutan Darat Bermotor-Kendaraan Bermotor Khusus</t>
  </si>
  <si>
    <t>Belanja Pemeliharaan Alat Kantor dan Rumah Tangga-Alat Kantor-Alat Kantor Lainnya</t>
  </si>
  <si>
    <t>Belanja Pemeliharaan Alat Kantor dan Rumah Tangga-Alat Rumah Tangga-Mebel</t>
  </si>
  <si>
    <t>Belanja Pemeliharaan Alat Kedokteran dan Kesehatan-Alat Kedokteran-Alat Kedokteran Lainnya</t>
  </si>
  <si>
    <t>Belanja Pemeliharaan Gedung dan Bangunan</t>
  </si>
  <si>
    <t>Belanja Pemeliharaan Bangunan Gedung-Bangunan Gedung Tempat Kerja-Bangunan Gedung Kantor</t>
  </si>
  <si>
    <t>Belanja Pemeliharaan Bangunan Gedung-Bangunan Gedung Tempat Kerja-Taman</t>
  </si>
  <si>
    <t>Belana Perjalanan Dinas</t>
  </si>
  <si>
    <t>Belanja Perjalanan Dinas Dalam Negeri</t>
  </si>
  <si>
    <t>Belanja Perjalanan Dinas Biasa</t>
  </si>
  <si>
    <t>Belanja Perjalanan Dinas Dalam Kota</t>
  </si>
  <si>
    <t>Belanja Perjalanan Dinas Paket Meeting Dalam Kota</t>
  </si>
  <si>
    <t>2</t>
  </si>
  <si>
    <t>BELANJA MODAL</t>
  </si>
  <si>
    <t>Belanja Modal Peralatan dan Mesin</t>
  </si>
  <si>
    <t>Belanja Modal Alat Besar</t>
  </si>
  <si>
    <t>Belanja Modal Alat Bantu</t>
  </si>
  <si>
    <t>Belanja Modal Pompa</t>
  </si>
  <si>
    <t>Belanja Modal Alat Angkutan</t>
  </si>
  <si>
    <t>Belanja Modal Alat Angkutan Darat Tak Bermotor</t>
  </si>
  <si>
    <t>Belanja Modal Kendaraan Tak Bermotor Penumpang</t>
  </si>
  <si>
    <t>Belanja Modal Alat Kantor dan Rumah Tangga</t>
  </si>
  <si>
    <t>Belanja Modal Alat Kantor</t>
  </si>
  <si>
    <t>Belanja Modal Alat Penyimpan Perlengkapan Kantor</t>
  </si>
  <si>
    <t>Belanja Modal Alat Kantor Lainnya</t>
  </si>
  <si>
    <t>Belanja Modal Alat Rumah Tangga</t>
  </si>
  <si>
    <t>Belanja Modal Mebel</t>
  </si>
  <si>
    <t>Belanja Modal Alat Pendingin</t>
  </si>
  <si>
    <t>Belanja Modal Alat Dapur</t>
  </si>
  <si>
    <t>0006</t>
  </si>
  <si>
    <t>Belanja Modal Alat Rumah Tangga Lainnya (Home Use)</t>
  </si>
  <si>
    <t>Belanja Modal Alat Studio, Komunikasi, dan Pemancar</t>
  </si>
  <si>
    <t>Belanja Modal Alat Komunikasi</t>
  </si>
  <si>
    <t>Belanja Modal Alat Komunikasi Telephone</t>
  </si>
  <si>
    <t>0011</t>
  </si>
  <si>
    <t>Belanja Modal Alat Komunikasi Lainnya</t>
  </si>
  <si>
    <t>07</t>
  </si>
  <si>
    <t>Belanja Modal Alat Kedokteran dan Kesehatan</t>
  </si>
  <si>
    <t>Belanja Modal Alat Kedokteran</t>
  </si>
  <si>
    <t>Belanja Modal Alat Kedokteran Umum</t>
  </si>
  <si>
    <t>Belanja Modal Alat Kedokteran Gigi</t>
  </si>
  <si>
    <t>Belanja Modal Alat Kedokteran Bedah</t>
  </si>
  <si>
    <t>Belanja Modal Alat Kesehatan Kebidanan dan Penyakit Kandungan</t>
  </si>
  <si>
    <t>0007</t>
  </si>
  <si>
    <t>Belanja Modal Alat Kedokteran Mata</t>
  </si>
  <si>
    <t>Belanja Modal Alat Kedokteran Anak</t>
  </si>
  <si>
    <t>Belanja Modal Alat Kedokteran Jantung</t>
  </si>
  <si>
    <t>Belanja Modal Alat Kedokteran Lainnya</t>
  </si>
  <si>
    <t>10</t>
  </si>
  <si>
    <t>Belanja Modal Komputer</t>
  </si>
  <si>
    <t>Belanja Modal Komputer Unit</t>
  </si>
  <si>
    <t>Belanja Modal Personal Computer</t>
  </si>
  <si>
    <t>Belanja Modal Peralatan Komputer</t>
  </si>
  <si>
    <t>Belanja Modal Peralatan Personal Computer</t>
  </si>
  <si>
    <t>Belanja Modal Gedung dan Bangunan</t>
  </si>
  <si>
    <t>Belanja Modal Bangunan Gedung</t>
  </si>
  <si>
    <t>Belanja Modal Bangunan Gedung Tempat Kerja</t>
  </si>
  <si>
    <t>Belanja Modal Bangunan Kesehatan</t>
  </si>
  <si>
    <t>Belanja Modal Jalan, Jaringan, dan Irigasi</t>
  </si>
  <si>
    <t>Belanja Modal Jaringan</t>
  </si>
  <si>
    <t>Belanja Modal Jaringan Listrik</t>
  </si>
  <si>
    <t>Belanja Modal Jaringan Listrik Lainnya</t>
  </si>
  <si>
    <t>JUMLAH BELANJA</t>
  </si>
  <si>
    <t>SURPLUS / (DEFISIT)</t>
  </si>
  <si>
    <t>PEMBIAYAAN DAERAH</t>
  </si>
  <si>
    <t>6</t>
  </si>
  <si>
    <t>PENERIMAAN PEMBIAYAAN</t>
  </si>
  <si>
    <t>Sisa Lebih Perhitungan Anggaran Tahun Sebelumnya</t>
  </si>
  <si>
    <t>Sisa Belanja Lainnya</t>
  </si>
  <si>
    <t>Penggunaan Sisa Lebih Perhitungan Anggaran (SiLPA) Tahun Anggaran Sebelumnya</t>
  </si>
  <si>
    <t>JUMLAH PEMBIAYAAN DAERAH</t>
  </si>
  <si>
    <t>SISA LEBIH PEMBIAYAAN ANGGARAN TAHUN BERKENAAN (SILPA)</t>
  </si>
  <si>
    <t>Mengetahui,</t>
  </si>
  <si>
    <t>......................</t>
  </si>
  <si>
    <t xml:space="preserve">NIP : </t>
  </si>
  <si>
    <t>SIPD e-BLUD</t>
  </si>
  <si>
    <t>Juni
(Rp.)</t>
  </si>
  <si>
    <t>Januari
(Rp.)</t>
  </si>
  <si>
    <t>Februari
(Rp.)</t>
  </si>
  <si>
    <t>Maret
(Rp.)</t>
  </si>
  <si>
    <t>April
(Rp.)</t>
  </si>
  <si>
    <t>Mei
(Rp.)</t>
  </si>
  <si>
    <t>Jumlah
(Rp.)</t>
  </si>
  <si>
    <t>sampai dengan Bulan Juni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</si>
  <si>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</si>
  <si>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</si>
  <si>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</si>
  <si>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</si>
  <si>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</si>
  <si>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</si>
  <si>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</si>
  <si>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</si>
  <si>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</si>
  <si>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</si>
  <si>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</si>
  <si>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</si>
  <si>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Realisasi Belanja</t>
  </si>
  <si>
    <t>Juli
(Rp.)</t>
  </si>
  <si>
    <t>Agustus
(Rp.)</t>
  </si>
  <si>
    <t>September
(Rp.)</t>
  </si>
  <si>
    <t>Oktober
(Rp.)</t>
  </si>
  <si>
    <t>November
(Rp.)</t>
  </si>
  <si>
    <t>Desember
(Rp.)</t>
  </si>
  <si>
    <t>32% Jaspel turun sebesar</t>
  </si>
  <si>
    <t>penurunan mulai Agustus s.d. Desember 2025</t>
  </si>
  <si>
    <t>PNS</t>
  </si>
  <si>
    <t>PNS PPPK</t>
  </si>
  <si>
    <t>Non ASN</t>
  </si>
  <si>
    <t>Simulasi Belanja , Tamsil dikurangi 25%</t>
  </si>
  <si>
    <t>Tamsil dikurangi 25%</t>
  </si>
  <si>
    <t>PPPK</t>
  </si>
  <si>
    <t>Total Belanja Tamsil + simulasi s.d. desember 2025</t>
  </si>
  <si>
    <t>Prosentase komposisi</t>
  </si>
  <si>
    <t>Prosentase Komposisi</t>
  </si>
  <si>
    <t>Anggaran Perubahan Obat</t>
  </si>
  <si>
    <t>Anggaran Perubahan Alkes</t>
  </si>
  <si>
    <t>Total</t>
  </si>
  <si>
    <t>Obat</t>
  </si>
  <si>
    <t>BMHP</t>
  </si>
  <si>
    <t>Jumlah Belanja obat s.d. Juli 2025</t>
  </si>
  <si>
    <t>Jumlah Belanja BMHP s.d. Juli 2025</t>
  </si>
  <si>
    <t>Jumlah Belanja obat Agst s.d. Des 2025</t>
  </si>
  <si>
    <t>Jumlah Belanja BMHP Agst s.d. Des 2025</t>
  </si>
  <si>
    <t>Simulasi Belanja , pembayaran Hutang Obat BMHP 2 Milyar setiap Bulan</t>
  </si>
  <si>
    <t>Simulasi Belanja , pembayaran Obat BMHP Non Hutang (Rutin / 2025) setiap bulan</t>
  </si>
  <si>
    <t>Total Belanja Obat BMHP Realisasi Januari s.d. Juli + simulasi pembayaran Hutang Agustus s.d. Desember 2025</t>
  </si>
  <si>
    <t>Total Belanja Obat BMHP simulasi pembayaran non Hutang Agustus s.d. desember 2025</t>
  </si>
  <si>
    <t>Jumlah Pembayaran Obat BMHP Hutang 2024 + Obat BMHP Non Hutang 2025 setiap Bulan (Agst s.d. Des 2025)</t>
  </si>
  <si>
    <t>Simulasi Belanja , Pembayaran Jaspel 32 % setiap Bulan</t>
  </si>
  <si>
    <t>Total Realisasi Belanja Jaspel Januari s.d. Juli 2025 + simulasi Jaspel 32% Agst s.d. desember 2025</t>
  </si>
  <si>
    <t>Anggaran Perubahan Jaspel Non ASN</t>
  </si>
  <si>
    <t>Anggaran Perubahan Jaspel ASN</t>
  </si>
  <si>
    <t>Sisa Anggaran Jaspel ASN</t>
  </si>
  <si>
    <t>Sisa Anggaran Jaspel Non ASN</t>
  </si>
  <si>
    <t>Total Anggaran</t>
  </si>
  <si>
    <t>Total Sisa Lebih Belanja</t>
  </si>
  <si>
    <t>menggunakan metode ini, hutang 2024 Lunas</t>
  </si>
  <si>
    <t>perkiraan Juli
(Rp.)</t>
  </si>
  <si>
    <t>Belanja Obat BMHP 2025 terbayar sejumlah Rp.</t>
  </si>
  <si>
    <t>Anggaran Perubahan Tamsil Beban Kerja PNS</t>
  </si>
  <si>
    <t>Anggaran Perubahan Tamsil Beban Kerja PPPK</t>
  </si>
  <si>
    <t>Sisa Anggaran Tamsil Beban Kerja PNS</t>
  </si>
  <si>
    <t>Sisa Anggaran Tamsil Beban Kerja PPPK</t>
  </si>
  <si>
    <t>masih sesuai anggaran</t>
  </si>
  <si>
    <t>kuning + biru</t>
  </si>
  <si>
    <t>Total Sisa Lebih Belanja Jaspel</t>
  </si>
  <si>
    <t xml:space="preserve">Jumlah s.d. Juli 2025
(Rp.) </t>
  </si>
  <si>
    <t>Sisa Anggaran
(Rp.)</t>
  </si>
  <si>
    <t>Honor Cair Juli</t>
  </si>
  <si>
    <t>Januari s.d. Juni tidak ada pencairan</t>
  </si>
  <si>
    <t xml:space="preserve">Jumlah </t>
  </si>
  <si>
    <t>10 Kategori Belanja dengan pengeluaran Terbesar setiap Bulan</t>
  </si>
  <si>
    <t>Belanja Pegawai (54,34%)</t>
  </si>
  <si>
    <t>BELANJA MODAL (4,72%)</t>
  </si>
  <si>
    <t>Belanja Barang dan Jasa (40,94%)</t>
  </si>
  <si>
    <t>Jumlah</t>
  </si>
  <si>
    <t>Sisa Kurang / Lebih Anggaran</t>
  </si>
  <si>
    <t>Realisasi Belanja Januari s.d. Juni 2025</t>
  </si>
  <si>
    <t>Proyeksi , Prognosa Pendapatan dan Belanja Juli s.d. Desember 2025</t>
  </si>
  <si>
    <t>Belanja Jasa Konsultansi Berorientasi Bidang-Keuangan</t>
  </si>
  <si>
    <t>Jumlah
Anggaran Perubahan
(Rp.)</t>
  </si>
  <si>
    <t>Saldo Kas BLUD murni</t>
  </si>
  <si>
    <t>Jumlah Belanja</t>
  </si>
  <si>
    <t>Jumlah Pendapatan</t>
  </si>
  <si>
    <t>Simulasi</t>
  </si>
  <si>
    <t>Selisih Lebih 2025</t>
  </si>
  <si>
    <t>Selisih Lebih 2024</t>
  </si>
  <si>
    <t>Perkiraan SiLPA 2025</t>
  </si>
  <si>
    <t>Perkiraan Posisi Kas BLUD 31 Desember 2025</t>
  </si>
  <si>
    <t>Agustus s.d. Desember Nol</t>
  </si>
  <si>
    <t>Sisa Anggaran               (Rp.)</t>
  </si>
  <si>
    <t>Belanja Gaji Non ASN</t>
  </si>
  <si>
    <t>Prognosa Belanja Agustus s.d. Desember 2025</t>
  </si>
  <si>
    <t>Realisasi Belanja Januari s.d. Juli 2025</t>
  </si>
  <si>
    <t>Belanja Pegawai (52,73%)</t>
  </si>
  <si>
    <t>BELANJA MODAL (2,5%)</t>
  </si>
  <si>
    <t>Lain - lain (7,33%)</t>
  </si>
  <si>
    <t>Belanja Barang Obat,  BMHP   (28,34%)</t>
  </si>
  <si>
    <t>Fixed Cost   (9,1%)</t>
  </si>
  <si>
    <t>Hutang Bahan Lainnya  2024</t>
  </si>
  <si>
    <t>Hutang Obat-Obatan 2024</t>
  </si>
  <si>
    <t>Belanja Bahan Lainnya 2025</t>
  </si>
  <si>
    <t>Belanja Obat-Obatan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</si>
</sst>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.00;\(#,##0.00\);\-"/>
    <numFmt numFmtId="165" formatCode="_-* #,##0.00_-;\-* #,##0.00_-;_-* &quot;-&quot;_-;_-@_-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A9A9A9"/>
      <name val="Arial"/>
      <family val="2"/>
    </font>
    <font>
      <sz val="8"/>
      <color theme="1"/>
      <name val="Arial"/>
      <family val="2"/>
    </font>
    <font>
      <b/>
      <u/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NumberFormat="1" applyFont="1" applyAlignment="1">
      <alignment horizontal="left" vertical="top" wrapText="1" readingOrder="1"/>
    </xf>
    <xf numFmtId="0" fontId="3" fillId="0" borderId="0" xfId="0" applyNumberFormat="1" applyFont="1" applyAlignment="1">
      <alignment vertical="top" wrapText="1" readingOrder="1"/>
    </xf>
    <xf numFmtId="49" fontId="4" fillId="0" borderId="1" xfId="0" applyNumberFormat="1" applyFont="1" applyBorder="1" applyAlignment="1">
      <alignment horizontal="center" vertical="top" wrapText="1" readingOrder="1"/>
    </xf>
    <xf numFmtId="49" fontId="4" fillId="0" borderId="1" xfId="0" applyNumberFormat="1" applyFont="1" applyBorder="1" applyAlignment="1">
      <alignment horizontal="center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49" fontId="3" fillId="0" borderId="1" xfId="0" applyNumberFormat="1" applyFont="1" applyBorder="1" applyAlignment="1">
      <alignment horizontal="center" vertical="top" wrapText="1" readingOrder="1"/>
    </xf>
    <xf numFmtId="49" fontId="3" fillId="0" borderId="1" xfId="0" applyNumberFormat="1" applyFont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0" fontId="3" fillId="0" borderId="0" xfId="0" applyNumberFormat="1" applyFont="1" applyAlignment="1">
      <alignment horizontal="center" vertical="center" wrapText="1" readingOrder="1"/>
    </xf>
    <xf numFmtId="0" fontId="3" fillId="0" borderId="0" xfId="0" applyNumberFormat="1" applyFont="1" applyBorder="1" applyAlignment="1">
      <alignment horizontal="center" vertical="center" wrapText="1" readingOrder="1"/>
    </xf>
    <xf numFmtId="164" fontId="4" fillId="0" borderId="0" xfId="0" applyNumberFormat="1" applyFont="1" applyBorder="1" applyAlignment="1">
      <alignment horizontal="right" vertical="top" wrapText="1" readingOrder="1"/>
    </xf>
    <xf numFmtId="0" fontId="6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49" fontId="7" fillId="0" borderId="0" xfId="0" applyNumberFormat="1" applyFont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49" fontId="3" fillId="0" borderId="1" xfId="0" applyNumberFormat="1" applyFont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49" fontId="4" fillId="0" borderId="1" xfId="0" applyNumberFormat="1" applyFont="1" applyBorder="1" applyAlignment="1">
      <alignment horizontal="center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49" fontId="3" fillId="0" borderId="1" xfId="0" applyNumberFormat="1" applyFont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4" fontId="6" fillId="0" borderId="1" xfId="0" applyNumberFormat="1" applyFont="1" applyBorder="1" applyAlignment="1">
      <alignment vertical="top"/>
    </xf>
    <xf numFmtId="41" fontId="6" fillId="0" borderId="1" xfId="1" applyFont="1" applyBorder="1"/>
    <xf numFmtId="0" fontId="4" fillId="0" borderId="0" xfId="0" applyNumberFormat="1" applyFont="1" applyBorder="1" applyAlignment="1">
      <alignment horizontal="center" vertical="center" wrapText="1" readingOrder="1"/>
    </xf>
    <xf numFmtId="41" fontId="6" fillId="0" borderId="0" xfId="1" applyFont="1"/>
    <xf numFmtId="0" fontId="4" fillId="0" borderId="4" xfId="0" applyNumberFormat="1" applyFont="1" applyBorder="1" applyAlignment="1">
      <alignment horizontal="center" vertical="center" wrapText="1" readingOrder="1"/>
    </xf>
    <xf numFmtId="165" fontId="6" fillId="0" borderId="1" xfId="1" applyNumberFormat="1" applyFont="1" applyBorder="1" applyAlignment="1">
      <alignment vertical="top"/>
    </xf>
    <xf numFmtId="165" fontId="6" fillId="0" borderId="0" xfId="0" applyNumberFormat="1" applyFont="1"/>
    <xf numFmtId="43" fontId="6" fillId="0" borderId="0" xfId="0" applyNumberFormat="1" applyFont="1"/>
    <xf numFmtId="164" fontId="6" fillId="0" borderId="0" xfId="0" applyNumberFormat="1" applyFont="1"/>
    <xf numFmtId="0" fontId="8" fillId="0" borderId="0" xfId="0" applyFont="1"/>
    <xf numFmtId="41" fontId="8" fillId="0" borderId="0" xfId="1" applyFont="1"/>
    <xf numFmtId="164" fontId="8" fillId="0" borderId="1" xfId="0" applyNumberFormat="1" applyFont="1" applyBorder="1" applyAlignment="1">
      <alignment vertical="top"/>
    </xf>
    <xf numFmtId="2" fontId="6" fillId="0" borderId="0" xfId="0" applyNumberFormat="1" applyFont="1"/>
    <xf numFmtId="10" fontId="6" fillId="0" borderId="0" xfId="0" applyNumberFormat="1" applyFont="1"/>
    <xf numFmtId="4" fontId="6" fillId="0" borderId="0" xfId="0" applyNumberFormat="1" applyFont="1"/>
    <xf numFmtId="164" fontId="8" fillId="0" borderId="1" xfId="0" applyNumberFormat="1" applyFont="1" applyBorder="1"/>
    <xf numFmtId="10" fontId="6" fillId="0" borderId="1" xfId="2" applyNumberFormat="1" applyFont="1" applyBorder="1"/>
    <xf numFmtId="10" fontId="8" fillId="0" borderId="1" xfId="0" applyNumberFormat="1" applyFont="1" applyBorder="1" applyAlignment="1">
      <alignment vertical="top"/>
    </xf>
    <xf numFmtId="41" fontId="6" fillId="0" borderId="1" xfId="1" applyFont="1" applyBorder="1" applyAlignment="1">
      <alignment vertical="top"/>
    </xf>
    <xf numFmtId="10" fontId="6" fillId="0" borderId="1" xfId="2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vertical="top"/>
    </xf>
    <xf numFmtId="10" fontId="8" fillId="0" borderId="1" xfId="2" applyNumberFormat="1" applyFont="1" applyBorder="1"/>
    <xf numFmtId="41" fontId="8" fillId="0" borderId="0" xfId="0" applyNumberFormat="1" applyFont="1"/>
    <xf numFmtId="49" fontId="4" fillId="0" borderId="1" xfId="0" applyNumberFormat="1" applyFont="1" applyBorder="1" applyAlignment="1">
      <alignment horizontal="center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49" fontId="3" fillId="0" borderId="1" xfId="0" applyNumberFormat="1" applyFont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0" fontId="4" fillId="0" borderId="1" xfId="0" applyNumberFormat="1" applyFont="1" applyBorder="1" applyAlignment="1">
      <alignment horizontal="center" vertical="center" wrapText="1" readingOrder="1"/>
    </xf>
    <xf numFmtId="0" fontId="3" fillId="0" borderId="0" xfId="0" applyNumberFormat="1" applyFont="1" applyAlignment="1">
      <alignment horizontal="left" vertical="top" wrapText="1" readingOrder="1"/>
    </xf>
    <xf numFmtId="0" fontId="3" fillId="0" borderId="0" xfId="0" applyNumberFormat="1" applyFont="1" applyBorder="1" applyAlignment="1">
      <alignment horizontal="left" vertical="top" wrapText="1" readingOrder="1"/>
    </xf>
    <xf numFmtId="41" fontId="6" fillId="0" borderId="0" xfId="0" applyNumberFormat="1" applyFont="1"/>
    <xf numFmtId="41" fontId="4" fillId="0" borderId="0" xfId="1" applyFont="1" applyBorder="1" applyAlignment="1">
      <alignment horizontal="center" vertical="center" wrapText="1" readingOrder="1"/>
    </xf>
    <xf numFmtId="41" fontId="3" fillId="0" borderId="0" xfId="1" applyNumberFormat="1" applyFont="1" applyBorder="1" applyAlignment="1">
      <alignment horizontal="center" vertical="center" wrapText="1" readingOrder="1"/>
    </xf>
    <xf numFmtId="41" fontId="3" fillId="0" borderId="0" xfId="1" applyFont="1" applyBorder="1" applyAlignment="1">
      <alignment horizontal="center" vertical="center" wrapText="1" readingOrder="1"/>
    </xf>
    <xf numFmtId="0" fontId="6" fillId="0" borderId="0" xfId="0" applyFont="1" applyBorder="1"/>
    <xf numFmtId="10" fontId="3" fillId="0" borderId="1" xfId="2" applyNumberFormat="1" applyFont="1" applyBorder="1" applyAlignment="1">
      <alignment vertical="center" wrapText="1" readingOrder="1"/>
    </xf>
    <xf numFmtId="41" fontId="8" fillId="2" borderId="1" xfId="1" applyFont="1" applyFill="1" applyBorder="1"/>
    <xf numFmtId="41" fontId="6" fillId="2" borderId="1" xfId="1" applyFont="1" applyFill="1" applyBorder="1"/>
    <xf numFmtId="41" fontId="3" fillId="3" borderId="1" xfId="1" applyNumberFormat="1" applyFont="1" applyFill="1" applyBorder="1" applyAlignment="1">
      <alignment horizontal="center" vertical="center" wrapText="1" readingOrder="1"/>
    </xf>
    <xf numFmtId="41" fontId="3" fillId="3" borderId="1" xfId="1" applyFont="1" applyFill="1" applyBorder="1" applyAlignment="1">
      <alignment horizontal="center" vertical="center" wrapText="1" readingOrder="1"/>
    </xf>
    <xf numFmtId="41" fontId="8" fillId="0" borderId="0" xfId="1" applyFont="1" applyBorder="1"/>
    <xf numFmtId="41" fontId="8" fillId="5" borderId="1" xfId="1" applyFont="1" applyFill="1" applyBorder="1"/>
    <xf numFmtId="41" fontId="6" fillId="5" borderId="1" xfId="1" applyFont="1" applyFill="1" applyBorder="1"/>
    <xf numFmtId="0" fontId="8" fillId="0" borderId="0" xfId="0" applyFont="1" applyBorder="1" applyAlignment="1">
      <alignment vertical="center" wrapText="1"/>
    </xf>
    <xf numFmtId="41" fontId="8" fillId="0" borderId="0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1" fontId="4" fillId="4" borderId="1" xfId="1" applyNumberFormat="1" applyFont="1" applyFill="1" applyBorder="1" applyAlignment="1">
      <alignment horizontal="center" vertical="center" wrapText="1" readingOrder="1"/>
    </xf>
    <xf numFmtId="41" fontId="6" fillId="3" borderId="1" xfId="0" applyNumberFormat="1" applyFont="1" applyFill="1" applyBorder="1"/>
    <xf numFmtId="0" fontId="6" fillId="6" borderId="1" xfId="0" applyFont="1" applyFill="1" applyBorder="1"/>
    <xf numFmtId="164" fontId="8" fillId="6" borderId="1" xfId="0" applyNumberFormat="1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6" fillId="6" borderId="0" xfId="0" applyFont="1" applyFill="1"/>
    <xf numFmtId="43" fontId="8" fillId="6" borderId="0" xfId="0" applyNumberFormat="1" applyFont="1" applyFill="1"/>
    <xf numFmtId="41" fontId="8" fillId="6" borderId="0" xfId="1" applyFont="1" applyFill="1"/>
    <xf numFmtId="41" fontId="10" fillId="6" borderId="0" xfId="1" applyFont="1" applyFill="1"/>
    <xf numFmtId="0" fontId="11" fillId="6" borderId="0" xfId="0" applyFont="1" applyFill="1"/>
    <xf numFmtId="41" fontId="8" fillId="6" borderId="0" xfId="0" applyNumberFormat="1" applyFont="1" applyFill="1"/>
    <xf numFmtId="0" fontId="6" fillId="7" borderId="0" xfId="0" applyFont="1" applyFill="1"/>
    <xf numFmtId="49" fontId="3" fillId="0" borderId="1" xfId="0" applyNumberFormat="1" applyFont="1" applyBorder="1" applyAlignment="1">
      <alignment horizontal="center" vertical="top" wrapText="1" readingOrder="1"/>
    </xf>
    <xf numFmtId="0" fontId="6" fillId="0" borderId="0" xfId="0" applyFont="1" applyFill="1"/>
    <xf numFmtId="0" fontId="6" fillId="0" borderId="0" xfId="0" applyFont="1" applyAlignment="1">
      <alignment vertical="top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1" fontId="3" fillId="0" borderId="1" xfId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vertical="top"/>
    </xf>
    <xf numFmtId="49" fontId="1" fillId="0" borderId="0" xfId="0" applyNumberFormat="1" applyFont="1" applyAlignment="1">
      <alignment vertical="center" wrapText="1" readingOrder="1"/>
    </xf>
    <xf numFmtId="0" fontId="1" fillId="0" borderId="0" xfId="0" applyNumberFormat="1" applyFont="1" applyAlignment="1">
      <alignment vertical="center" wrapText="1" readingOrder="1"/>
    </xf>
    <xf numFmtId="49" fontId="2" fillId="0" borderId="0" xfId="0" applyNumberFormat="1" applyFont="1" applyAlignment="1">
      <alignment vertical="center" wrapText="1" readingOrder="1"/>
    </xf>
    <xf numFmtId="0" fontId="3" fillId="0" borderId="0" xfId="0" applyNumberFormat="1" applyFont="1" applyBorder="1" applyAlignment="1">
      <alignment vertical="top" wrapText="1" readingOrder="1"/>
    </xf>
    <xf numFmtId="164" fontId="8" fillId="0" borderId="1" xfId="0" applyNumberFormat="1" applyFont="1" applyFill="1" applyBorder="1"/>
    <xf numFmtId="49" fontId="11" fillId="0" borderId="1" xfId="0" applyNumberFormat="1" applyFont="1" applyBorder="1" applyAlignment="1">
      <alignment horizontal="center" vertical="top" wrapText="1" readingOrder="1"/>
    </xf>
    <xf numFmtId="164" fontId="11" fillId="0" borderId="1" xfId="0" applyNumberFormat="1" applyFont="1" applyBorder="1" applyAlignment="1">
      <alignment horizontal="right" vertical="top" wrapText="1" readingOrder="1"/>
    </xf>
    <xf numFmtId="164" fontId="11" fillId="0" borderId="1" xfId="0" applyNumberFormat="1" applyFont="1" applyBorder="1"/>
    <xf numFmtId="49" fontId="4" fillId="6" borderId="1" xfId="0" applyNumberFormat="1" applyFont="1" applyFill="1" applyBorder="1" applyAlignment="1">
      <alignment horizontal="center" vertical="top" wrapText="1" readingOrder="1"/>
    </xf>
    <xf numFmtId="49" fontId="4" fillId="6" borderId="1" xfId="0" applyNumberFormat="1" applyFont="1" applyFill="1" applyBorder="1" applyAlignment="1">
      <alignment horizontal="center" vertical="top" wrapText="1" readingOrder="1"/>
    </xf>
    <xf numFmtId="164" fontId="4" fillId="6" borderId="1" xfId="0" applyNumberFormat="1" applyFont="1" applyFill="1" applyBorder="1" applyAlignment="1">
      <alignment horizontal="right" vertical="top" wrapText="1" readingOrder="1"/>
    </xf>
    <xf numFmtId="165" fontId="4" fillId="0" borderId="1" xfId="1" applyNumberFormat="1" applyFont="1" applyFill="1" applyBorder="1" applyAlignment="1">
      <alignment horizontal="right" vertical="top" wrapText="1" readingOrder="1"/>
    </xf>
    <xf numFmtId="164" fontId="4" fillId="0" borderId="1" xfId="0" applyNumberFormat="1" applyFont="1" applyFill="1" applyBorder="1" applyAlignment="1">
      <alignment horizontal="right" vertical="top" wrapText="1" readingOrder="1"/>
    </xf>
    <xf numFmtId="0" fontId="6" fillId="0" borderId="0" xfId="0" applyFont="1" applyBorder="1" applyAlignment="1">
      <alignment vertical="top"/>
    </xf>
    <xf numFmtId="0" fontId="4" fillId="0" borderId="0" xfId="0" applyNumberFormat="1" applyFont="1" applyBorder="1" applyAlignment="1">
      <alignment vertical="top" wrapText="1" readingOrder="1"/>
    </xf>
    <xf numFmtId="165" fontId="6" fillId="0" borderId="1" xfId="1" applyNumberFormat="1" applyFont="1" applyFill="1" applyBorder="1" applyAlignment="1">
      <alignment vertical="top"/>
    </xf>
    <xf numFmtId="4" fontId="6" fillId="0" borderId="0" xfId="0" applyNumberFormat="1" applyFont="1" applyAlignment="1">
      <alignment vertical="top"/>
    </xf>
    <xf numFmtId="49" fontId="3" fillId="6" borderId="1" xfId="0" applyNumberFormat="1" applyFont="1" applyFill="1" applyBorder="1" applyAlignment="1">
      <alignment horizontal="center" vertical="top" wrapText="1" readingOrder="1"/>
    </xf>
    <xf numFmtId="49" fontId="3" fillId="6" borderId="1" xfId="0" applyNumberFormat="1" applyFont="1" applyFill="1" applyBorder="1" applyAlignment="1">
      <alignment horizontal="center" vertical="top" wrapText="1" readingOrder="1"/>
    </xf>
    <xf numFmtId="165" fontId="8" fillId="0" borderId="1" xfId="1" applyNumberFormat="1" applyFont="1" applyBorder="1" applyAlignment="1">
      <alignment vertical="top"/>
    </xf>
    <xf numFmtId="43" fontId="6" fillId="0" borderId="1" xfId="0" applyNumberFormat="1" applyFont="1" applyBorder="1" applyAlignment="1">
      <alignment vertical="top"/>
    </xf>
    <xf numFmtId="43" fontId="8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165" fontId="8" fillId="6" borderId="1" xfId="1" applyNumberFormat="1" applyFont="1" applyFill="1" applyBorder="1" applyAlignment="1">
      <alignment vertical="top"/>
    </xf>
    <xf numFmtId="49" fontId="11" fillId="3" borderId="1" xfId="0" applyNumberFormat="1" applyFont="1" applyFill="1" applyBorder="1" applyAlignment="1">
      <alignment horizontal="center" vertical="top" wrapText="1" readingOrder="1"/>
    </xf>
    <xf numFmtId="49" fontId="11" fillId="3" borderId="1" xfId="0" applyNumberFormat="1" applyFont="1" applyFill="1" applyBorder="1" applyAlignment="1">
      <alignment horizontal="center" vertical="top" wrapText="1" readingOrder="1"/>
    </xf>
    <xf numFmtId="49" fontId="3" fillId="3" borderId="1" xfId="0" applyNumberFormat="1" applyFont="1" applyFill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49" fontId="3" fillId="0" borderId="1" xfId="0" applyNumberFormat="1" applyFont="1" applyBorder="1" applyAlignment="1">
      <alignment horizontal="center" vertical="top" wrapText="1" readingOrder="1"/>
    </xf>
    <xf numFmtId="0" fontId="4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49" fontId="11" fillId="0" borderId="1" xfId="0" applyNumberFormat="1" applyFont="1" applyBorder="1" applyAlignment="1">
      <alignment horizontal="center" vertical="top" wrapText="1" readingOrder="1"/>
    </xf>
    <xf numFmtId="49" fontId="11" fillId="3" borderId="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Alignment="1">
      <alignment horizontal="left" vertical="top" wrapText="1" readingOrder="1"/>
    </xf>
    <xf numFmtId="0" fontId="3" fillId="0" borderId="1" xfId="0" applyNumberFormat="1" applyFont="1" applyBorder="1" applyAlignment="1">
      <alignment horizontal="left" vertical="top" wrapText="1" readingOrder="1"/>
    </xf>
    <xf numFmtId="43" fontId="6" fillId="0" borderId="0" xfId="0" applyNumberFormat="1" applyFont="1" applyAlignment="1">
      <alignment vertical="top"/>
    </xf>
    <xf numFmtId="164" fontId="4" fillId="0" borderId="1" xfId="0" applyNumberFormat="1" applyFont="1" applyFill="1" applyBorder="1" applyAlignment="1">
      <alignment horizontal="right" vertical="top" wrapText="1" readingOrder="1"/>
    </xf>
    <xf numFmtId="164" fontId="3" fillId="0" borderId="1" xfId="0" applyNumberFormat="1" applyFont="1" applyFill="1" applyBorder="1" applyAlignment="1">
      <alignment horizontal="right" vertical="top" wrapText="1" readingOrder="1"/>
    </xf>
    <xf numFmtId="4" fontId="8" fillId="0" borderId="1" xfId="0" applyNumberFormat="1" applyFont="1" applyFill="1" applyBorder="1" applyAlignment="1">
      <alignment vertical="top"/>
    </xf>
    <xf numFmtId="164" fontId="11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Font="1" applyFill="1" applyBorder="1" applyAlignment="1">
      <alignment vertical="top"/>
    </xf>
    <xf numFmtId="164" fontId="8" fillId="0" borderId="1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41" fontId="6" fillId="0" borderId="0" xfId="1" applyFont="1" applyFill="1" applyAlignment="1">
      <alignment vertical="top"/>
    </xf>
    <xf numFmtId="43" fontId="6" fillId="0" borderId="0" xfId="0" applyNumberFormat="1" applyFont="1" applyFill="1" applyAlignment="1">
      <alignment vertical="top"/>
    </xf>
    <xf numFmtId="165" fontId="4" fillId="6" borderId="1" xfId="1" applyNumberFormat="1" applyFont="1" applyFill="1" applyBorder="1" applyAlignment="1">
      <alignment horizontal="right" vertical="top" wrapText="1" readingOrder="1"/>
    </xf>
    <xf numFmtId="165" fontId="6" fillId="3" borderId="1" xfId="1" applyNumberFormat="1" applyFont="1" applyFill="1" applyBorder="1" applyAlignment="1">
      <alignment vertical="top"/>
    </xf>
    <xf numFmtId="4" fontId="6" fillId="6" borderId="1" xfId="0" applyNumberFormat="1" applyFont="1" applyFill="1" applyBorder="1" applyAlignment="1">
      <alignment vertical="top"/>
    </xf>
    <xf numFmtId="165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43" fontId="6" fillId="6" borderId="0" xfId="0" applyNumberFormat="1" applyFont="1" applyFill="1" applyAlignment="1">
      <alignment vertical="top"/>
    </xf>
    <xf numFmtId="4" fontId="6" fillId="6" borderId="0" xfId="0" applyNumberFormat="1" applyFont="1" applyFill="1" applyAlignment="1">
      <alignment vertical="top"/>
    </xf>
    <xf numFmtId="49" fontId="4" fillId="6" borderId="1" xfId="0" applyNumberFormat="1" applyFont="1" applyFill="1" applyBorder="1" applyAlignment="1">
      <alignment horizontal="center" vertical="top" wrapText="1" readingOrder="1"/>
    </xf>
    <xf numFmtId="164" fontId="8" fillId="0" borderId="1" xfId="0" applyNumberFormat="1" applyFont="1" applyBorder="1" applyAlignment="1">
      <alignment vertical="top" readingOrder="1"/>
    </xf>
    <xf numFmtId="164" fontId="6" fillId="0" borderId="1" xfId="0" applyNumberFormat="1" applyFont="1" applyBorder="1" applyAlignment="1">
      <alignment vertical="top" readingOrder="1"/>
    </xf>
    <xf numFmtId="4" fontId="6" fillId="0" borderId="1" xfId="0" applyNumberFormat="1" applyFont="1" applyBorder="1"/>
    <xf numFmtId="49" fontId="4" fillId="0" borderId="1" xfId="0" applyNumberFormat="1" applyFont="1" applyFill="1" applyBorder="1" applyAlignment="1">
      <alignment horizontal="center" vertical="top" wrapText="1" readingOrder="1"/>
    </xf>
    <xf numFmtId="9" fontId="4" fillId="6" borderId="1" xfId="2" applyFont="1" applyFill="1" applyBorder="1" applyAlignment="1">
      <alignment horizontal="center" vertical="top" wrapText="1" readingOrder="1"/>
    </xf>
    <xf numFmtId="49" fontId="4" fillId="0" borderId="3" xfId="0" applyNumberFormat="1" applyFont="1" applyBorder="1" applyAlignment="1">
      <alignment horizontal="center" vertical="top" wrapText="1" readingOrder="1"/>
    </xf>
    <xf numFmtId="49" fontId="4" fillId="0" borderId="15" xfId="0" applyNumberFormat="1" applyFont="1" applyBorder="1" applyAlignment="1">
      <alignment horizontal="center" vertical="top" wrapText="1" readingOrder="1"/>
    </xf>
    <xf numFmtId="49" fontId="4" fillId="0" borderId="4" xfId="0" applyNumberFormat="1" applyFont="1" applyBorder="1" applyAlignment="1">
      <alignment horizontal="center" vertical="top" wrapText="1" readingOrder="1"/>
    </xf>
    <xf numFmtId="165" fontId="6" fillId="0" borderId="1" xfId="1" applyNumberFormat="1" applyFont="1" applyFill="1" applyBorder="1" applyAlignment="1">
      <alignment horizontal="center" vertical="top"/>
    </xf>
    <xf numFmtId="0" fontId="3" fillId="0" borderId="2" xfId="0" applyNumberFormat="1" applyFont="1" applyBorder="1" applyAlignment="1">
      <alignment horizontal="left" vertical="top" wrapText="1" readingOrder="1"/>
    </xf>
    <xf numFmtId="49" fontId="1" fillId="0" borderId="0" xfId="0" applyNumberFormat="1" applyFont="1" applyAlignment="1">
      <alignment horizontal="center" vertical="top" wrapText="1" readingOrder="1"/>
    </xf>
    <xf numFmtId="0" fontId="1" fillId="0" borderId="0" xfId="0" applyNumberFormat="1" applyFont="1" applyAlignment="1">
      <alignment horizontal="center" vertical="top" wrapText="1" readingOrder="1"/>
    </xf>
    <xf numFmtId="49" fontId="2" fillId="0" borderId="0" xfId="0" applyNumberFormat="1" applyFont="1" applyAlignment="1">
      <alignment horizontal="center" vertical="top" wrapText="1" readingOrder="1"/>
    </xf>
    <xf numFmtId="0" fontId="3" fillId="0" borderId="0" xfId="0" applyNumberFormat="1" applyFont="1" applyAlignment="1">
      <alignment horizontal="left" vertical="top" wrapText="1" readingOrder="1"/>
    </xf>
    <xf numFmtId="49" fontId="3" fillId="0" borderId="1" xfId="0" applyNumberFormat="1" applyFont="1" applyBorder="1" applyAlignment="1">
      <alignment horizontal="center" vertical="top" wrapText="1" readingOrder="1"/>
    </xf>
    <xf numFmtId="49" fontId="3" fillId="0" borderId="1" xfId="0" applyNumberFormat="1" applyFont="1" applyBorder="1" applyAlignment="1">
      <alignment horizontal="left" vertical="top" wrapText="1" readingOrder="1"/>
    </xf>
    <xf numFmtId="164" fontId="3" fillId="0" borderId="1" xfId="0" applyNumberFormat="1" applyFont="1" applyFill="1" applyBorder="1" applyAlignment="1">
      <alignment horizontal="right" vertical="top" wrapText="1" readingOrder="1"/>
    </xf>
    <xf numFmtId="49" fontId="4" fillId="6" borderId="1" xfId="0" applyNumberFormat="1" applyFont="1" applyFill="1" applyBorder="1" applyAlignment="1">
      <alignment horizontal="center" vertical="top" wrapText="1" readingOrder="1"/>
    </xf>
    <xf numFmtId="49" fontId="4" fillId="6" borderId="1" xfId="0" applyNumberFormat="1" applyFont="1" applyFill="1" applyBorder="1" applyAlignment="1">
      <alignment horizontal="left" vertical="top" wrapText="1" readingOrder="1"/>
    </xf>
    <xf numFmtId="164" fontId="4" fillId="6" borderId="1" xfId="0" applyNumberFormat="1" applyFont="1" applyFill="1" applyBorder="1" applyAlignment="1">
      <alignment horizontal="right" vertical="top" wrapText="1" readingOrder="1"/>
    </xf>
    <xf numFmtId="49" fontId="11" fillId="0" borderId="1" xfId="0" applyNumberFormat="1" applyFont="1" applyBorder="1" applyAlignment="1">
      <alignment horizontal="center" vertical="top" wrapText="1" readingOrder="1"/>
    </xf>
    <xf numFmtId="49" fontId="11" fillId="0" borderId="1" xfId="0" applyNumberFormat="1" applyFont="1" applyBorder="1" applyAlignment="1">
      <alignment horizontal="left" vertical="top" wrapText="1" readingOrder="1"/>
    </xf>
    <xf numFmtId="164" fontId="11" fillId="0" borderId="1" xfId="0" applyNumberFormat="1" applyFont="1" applyFill="1" applyBorder="1" applyAlignment="1">
      <alignment horizontal="right" vertical="top" wrapText="1" readingOrder="1"/>
    </xf>
    <xf numFmtId="49" fontId="11" fillId="3" borderId="1" xfId="0" applyNumberFormat="1" applyFont="1" applyFill="1" applyBorder="1" applyAlignment="1">
      <alignment horizontal="center" vertical="top" wrapText="1" readingOrder="1"/>
    </xf>
    <xf numFmtId="49" fontId="11" fillId="3" borderId="1" xfId="0" applyNumberFormat="1" applyFont="1" applyFill="1" applyBorder="1" applyAlignment="1">
      <alignment horizontal="left" vertical="top" wrapText="1" readingOrder="1"/>
    </xf>
    <xf numFmtId="164" fontId="11" fillId="3" borderId="1" xfId="0" applyNumberFormat="1" applyFont="1" applyFill="1" applyBorder="1" applyAlignment="1">
      <alignment horizontal="right" vertical="top" wrapText="1" readingOrder="1"/>
    </xf>
    <xf numFmtId="49" fontId="10" fillId="6" borderId="1" xfId="0" applyNumberFormat="1" applyFont="1" applyFill="1" applyBorder="1" applyAlignment="1">
      <alignment horizontal="left" vertical="top" wrapText="1" readingOrder="1"/>
    </xf>
    <xf numFmtId="49" fontId="3" fillId="3" borderId="1" xfId="0" applyNumberFormat="1" applyFont="1" applyFill="1" applyBorder="1" applyAlignment="1">
      <alignment horizontal="center" vertical="top" wrapText="1" readingOrder="1"/>
    </xf>
    <xf numFmtId="164" fontId="3" fillId="3" borderId="1" xfId="0" applyNumberFormat="1" applyFont="1" applyFill="1" applyBorder="1" applyAlignment="1">
      <alignment horizontal="right" vertical="top" wrapText="1" readingOrder="1"/>
    </xf>
    <xf numFmtId="49" fontId="3" fillId="6" borderId="1" xfId="0" applyNumberFormat="1" applyFont="1" applyFill="1" applyBorder="1" applyAlignment="1">
      <alignment horizontal="center" vertical="top" wrapText="1" readingOrder="1"/>
    </xf>
    <xf numFmtId="49" fontId="4" fillId="0" borderId="1" xfId="0" applyNumberFormat="1" applyFont="1" applyBorder="1" applyAlignment="1">
      <alignment horizontal="left" vertical="top" wrapText="1" readingOrder="1"/>
    </xf>
    <xf numFmtId="164" fontId="4" fillId="0" borderId="1" xfId="0" applyNumberFormat="1" applyFont="1" applyFill="1" applyBorder="1" applyAlignment="1">
      <alignment horizontal="right" vertical="top" wrapText="1" readingOrder="1"/>
    </xf>
    <xf numFmtId="164" fontId="4" fillId="0" borderId="3" xfId="0" applyNumberFormat="1" applyFont="1" applyFill="1" applyBorder="1" applyAlignment="1">
      <alignment horizontal="right" vertical="top" wrapText="1" readingOrder="1"/>
    </xf>
    <xf numFmtId="164" fontId="4" fillId="0" borderId="4" xfId="0" applyNumberFormat="1" applyFont="1" applyFill="1" applyBorder="1" applyAlignment="1">
      <alignment horizontal="right" vertical="top" wrapText="1" readingOrder="1"/>
    </xf>
    <xf numFmtId="49" fontId="4" fillId="0" borderId="1" xfId="0" applyNumberFormat="1" applyFont="1" applyBorder="1" applyAlignment="1">
      <alignment horizontal="center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49" fontId="4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 readingOrder="1"/>
    </xf>
    <xf numFmtId="0" fontId="4" fillId="0" borderId="15" xfId="0" applyNumberFormat="1" applyFont="1" applyBorder="1" applyAlignment="1">
      <alignment horizontal="center" vertical="center" wrapText="1" readingOrder="1"/>
    </xf>
    <xf numFmtId="0" fontId="4" fillId="0" borderId="4" xfId="0" applyNumberFormat="1" applyFont="1" applyBorder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center" wrapText="1" readingOrder="1"/>
    </xf>
    <xf numFmtId="0" fontId="4" fillId="0" borderId="5" xfId="0" applyNumberFormat="1" applyFont="1" applyBorder="1" applyAlignment="1">
      <alignment horizontal="center" vertical="center" wrapText="1" readingOrder="1"/>
    </xf>
    <xf numFmtId="0" fontId="4" fillId="0" borderId="6" xfId="0" applyNumberFormat="1" applyFont="1" applyBorder="1" applyAlignment="1">
      <alignment horizontal="center" vertical="center" wrapText="1" readingOrder="1"/>
    </xf>
    <xf numFmtId="0" fontId="4" fillId="0" borderId="7" xfId="0" applyNumberFormat="1" applyFont="1" applyBorder="1" applyAlignment="1">
      <alignment horizontal="center" vertical="center" wrapText="1" readingOrder="1"/>
    </xf>
    <xf numFmtId="0" fontId="4" fillId="0" borderId="10" xfId="0" applyNumberFormat="1" applyFont="1" applyBorder="1" applyAlignment="1">
      <alignment horizontal="center" vertical="center" wrapText="1" readingOrder="1"/>
    </xf>
    <xf numFmtId="0" fontId="4" fillId="0" borderId="0" xfId="0" applyNumberFormat="1" applyFont="1" applyBorder="1" applyAlignment="1">
      <alignment horizontal="center" vertical="center" wrapText="1" readingOrder="1"/>
    </xf>
    <xf numFmtId="0" fontId="4" fillId="0" borderId="11" xfId="0" applyNumberFormat="1" applyFont="1" applyBorder="1" applyAlignment="1">
      <alignment horizontal="center" vertical="center" wrapText="1" readingOrder="1"/>
    </xf>
    <xf numFmtId="0" fontId="4" fillId="0" borderId="8" xfId="0" applyNumberFormat="1" applyFont="1" applyBorder="1" applyAlignment="1">
      <alignment horizontal="center" vertical="center" wrapText="1" readingOrder="1"/>
    </xf>
    <xf numFmtId="0" fontId="4" fillId="0" borderId="2" xfId="0" applyNumberFormat="1" applyFont="1" applyBorder="1" applyAlignment="1">
      <alignment horizontal="center" vertical="center" wrapText="1" readingOrder="1"/>
    </xf>
    <xf numFmtId="0" fontId="4" fillId="0" borderId="9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 readingOrder="1"/>
    </xf>
    <xf numFmtId="0" fontId="1" fillId="0" borderId="0" xfId="0" applyNumberFormat="1" applyFont="1" applyAlignment="1">
      <alignment horizontal="center" vertical="center" wrapText="1" readingOrder="1"/>
    </xf>
    <xf numFmtId="49" fontId="2" fillId="0" borderId="0" xfId="0" applyNumberFormat="1" applyFont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left" vertical="top" wrapText="1" readingOrder="1"/>
    </xf>
    <xf numFmtId="0" fontId="8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top" wrapText="1" readingOrder="1"/>
    </xf>
    <xf numFmtId="49" fontId="4" fillId="0" borderId="1" xfId="0" applyNumberFormat="1" applyFont="1" applyFill="1" applyBorder="1" applyAlignment="1">
      <alignment horizontal="left" vertical="top" wrapText="1" readingOrder="1"/>
    </xf>
    <xf numFmtId="0" fontId="1" fillId="0" borderId="0" xfId="0" applyNumberFormat="1" applyFont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left" vertical="top" wrapText="1" readingOrder="1"/>
    </xf>
    <xf numFmtId="0" fontId="6" fillId="0" borderId="15" xfId="0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right" vertical="top" wrapText="1" readingOrder="1"/>
    </xf>
    <xf numFmtId="0" fontId="4" fillId="0" borderId="12" xfId="0" applyNumberFormat="1" applyFont="1" applyBorder="1" applyAlignment="1">
      <alignment horizontal="center" vertical="center" wrapText="1" readingOrder="1"/>
    </xf>
    <xf numFmtId="0" fontId="4" fillId="0" borderId="14" xfId="0" applyNumberFormat="1" applyFont="1" applyBorder="1" applyAlignment="1">
      <alignment horizontal="center" vertical="center" wrapText="1" readingOrder="1"/>
    </xf>
    <xf numFmtId="0" fontId="4" fillId="0" borderId="13" xfId="0" applyNumberFormat="1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2" borderId="3" xfId="0" applyNumberFormat="1" applyFont="1" applyFill="1" applyBorder="1" applyAlignment="1">
      <alignment horizontal="center" vertical="center" wrapText="1" readingOrder="1"/>
    </xf>
    <xf numFmtId="0" fontId="4" fillId="2" borderId="15" xfId="0" applyNumberFormat="1" applyFont="1" applyFill="1" applyBorder="1" applyAlignment="1">
      <alignment horizontal="center" vertical="center" wrapText="1" readingOrder="1"/>
    </xf>
    <xf numFmtId="0" fontId="4" fillId="2" borderId="4" xfId="0" applyNumberFormat="1" applyFont="1" applyFill="1" applyBorder="1" applyAlignment="1">
      <alignment horizontal="center" vertical="center" wrapText="1" readingOrder="1"/>
    </xf>
    <xf numFmtId="0" fontId="4" fillId="5" borderId="12" xfId="0" applyNumberFormat="1" applyFont="1" applyFill="1" applyBorder="1" applyAlignment="1">
      <alignment horizontal="center" vertical="center" wrapText="1" readingOrder="1"/>
    </xf>
    <xf numFmtId="0" fontId="4" fillId="5" borderId="14" xfId="0" applyNumberFormat="1" applyFont="1" applyFill="1" applyBorder="1" applyAlignment="1">
      <alignment horizontal="center" vertical="center" wrapText="1" readingOrder="1"/>
    </xf>
    <xf numFmtId="0" fontId="4" fillId="5" borderId="13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4" borderId="12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0" borderId="3" xfId="0" applyNumberFormat="1" applyFont="1" applyBorder="1" applyAlignment="1">
      <alignment horizontal="center" vertical="top" wrapText="1" readingOrder="1"/>
    </xf>
    <xf numFmtId="164" fontId="4" fillId="0" borderId="4" xfId="0" applyNumberFormat="1" applyFont="1" applyBorder="1" applyAlignment="1">
      <alignment horizontal="center" vertical="top" wrapText="1" readingOrder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 readingOrder="1"/>
    </xf>
    <xf numFmtId="49" fontId="7" fillId="0" borderId="0" xfId="0" applyNumberFormat="1" applyFont="1" applyAlignment="1">
      <alignment horizontal="center" vertical="center" wrapText="1" readingOrder="1"/>
    </xf>
    <xf numFmtId="0" fontId="5" fillId="0" borderId="0" xfId="0" applyNumberFormat="1" applyFont="1" applyAlignment="1">
      <alignment horizontal="left" vertical="top" wrapText="1" readingOrder="1"/>
    </xf>
    <xf numFmtId="49" fontId="12" fillId="0" borderId="1" xfId="0" applyNumberFormat="1" applyFont="1" applyBorder="1" applyAlignment="1">
      <alignment horizontal="left" vertical="top" wrapText="1" readingOrder="1"/>
    </xf>
    <xf numFmtId="165" fontId="12" fillId="0" borderId="1" xfId="1" applyNumberFormat="1" applyFont="1" applyBorder="1"/>
    <xf numFmtId="43" fontId="12" fillId="0" borderId="1" xfId="0" applyNumberFormat="1" applyFont="1" applyBorder="1"/>
    <xf numFmtId="41" fontId="6" fillId="0" borderId="1" xfId="0" applyNumberFormat="1" applyFont="1" applyBorder="1"/>
    <xf numFmtId="41" fontId="3" fillId="0" borderId="1" xfId="0" applyNumberFormat="1" applyFont="1" applyBorder="1" applyAlignment="1">
      <alignment vertical="center" wrapText="1" readingOrder="1"/>
    </xf>
    <xf numFmtId="41" fontId="4" fillId="0" borderId="1" xfId="0" applyNumberFormat="1" applyFont="1" applyBorder="1" applyAlignment="1">
      <alignment vertical="center" wrapText="1" readingOrder="1"/>
    </xf>
    <xf numFmtId="41" fontId="4" fillId="0" borderId="1" xfId="0" applyNumberFormat="1" applyFont="1" applyBorder="1" applyAlignment="1">
      <alignment horizontal="center" vertical="center" wrapText="1" readingOrder="1"/>
    </xf>
    <xf numFmtId="165" fontId="13" fillId="0" borderId="1" xfId="0" applyNumberFormat="1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4</xdr:row>
      <xdr:rowOff>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3</xdr:row>
      <xdr:rowOff>19050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3</xdr:row>
      <xdr:rowOff>133350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4</xdr:row>
      <xdr:rowOff>95250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514350</xdr:colOff>
      <xdr:row>5</xdr:row>
      <xdr:rowOff>47625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3</xdr:row>
      <xdr:rowOff>133350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3</xdr:row>
      <xdr:rowOff>133350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704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3</xdr:row>
      <xdr:rowOff>133350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3</xdr:row>
      <xdr:rowOff>133350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704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66675</xdr:colOff>
      <xdr:row>3</xdr:row>
      <xdr:rowOff>133350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00075" y="0"/>
          <a:ext cx="82867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128"/>
  <sheetViews>
    <sheetView topLeftCell="V115" workbookViewId="0">
      <selection activeCell="AF140" sqref="AF140"/>
    </sheetView>
  </sheetViews>
  <sheetFormatPr defaultRowHeight="11.25" x14ac:dyDescent="0.25"/>
  <cols>
    <col min="1" max="2" width="2.140625" style="87" customWidth="1"/>
    <col min="3" max="3" width="2.7109375" style="87" customWidth="1"/>
    <col min="4" max="4" width="1.140625" style="87" customWidth="1"/>
    <col min="5" max="5" width="0.85546875" style="87" customWidth="1"/>
    <col min="6" max="6" width="0.7109375" style="87" customWidth="1"/>
    <col min="7" max="7" width="1.28515625" style="87" customWidth="1"/>
    <col min="8" max="8" width="1.42578125" style="87" customWidth="1"/>
    <col min="9" max="9" width="5.85546875" style="87" customWidth="1"/>
    <col min="10" max="10" width="2.140625" style="87" customWidth="1"/>
    <col min="11" max="11" width="1.5703125" style="87" customWidth="1"/>
    <col min="12" max="12" width="3.140625" style="87" customWidth="1"/>
    <col min="13" max="13" width="1.85546875" style="87" customWidth="1"/>
    <col min="14" max="14" width="37" style="87" customWidth="1"/>
    <col min="15" max="15" width="15" style="87" customWidth="1"/>
    <col min="16" max="16" width="3.28515625" style="87" customWidth="1"/>
    <col min="17" max="21" width="17.7109375" style="87" customWidth="1"/>
    <col min="22" max="22" width="17.5703125" style="87" customWidth="1"/>
    <col min="23" max="26" width="15.140625" style="87" customWidth="1"/>
    <col min="27" max="27" width="17.7109375" style="87" customWidth="1"/>
    <col min="28" max="28" width="17.140625" style="87" customWidth="1"/>
    <col min="29" max="29" width="15.85546875" style="87" customWidth="1"/>
    <col min="30" max="30" width="15.140625" style="87" bestFit="1" customWidth="1"/>
    <col min="31" max="16384" width="9.140625" style="87"/>
  </cols>
  <sheetData>
    <row r="1" spans="1:30" ht="15.7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30" ht="15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30" ht="18" customHeight="1" x14ac:dyDescent="0.25">
      <c r="A3" s="161" t="s">
        <v>276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30" ht="18" customHeight="1" x14ac:dyDescent="0.25">
      <c r="A4" s="161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30" ht="15.75" customHeight="1" x14ac:dyDescent="0.25">
      <c r="A5" s="161" t="s">
        <v>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30" ht="8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30" ht="14.25" customHeight="1" x14ac:dyDescent="0.25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55" t="s">
        <v>5</v>
      </c>
      <c r="N7" s="2" t="s">
        <v>6</v>
      </c>
      <c r="O7" s="2"/>
      <c r="P7" s="2"/>
      <c r="Q7" s="2"/>
      <c r="R7" s="2"/>
      <c r="S7" s="2"/>
      <c r="T7" s="2"/>
      <c r="U7" s="2"/>
      <c r="V7" s="2"/>
    </row>
    <row r="8" spans="1:30" ht="23.25" customHeight="1" x14ac:dyDescent="0.25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55" t="s">
        <v>5</v>
      </c>
      <c r="N8" s="158" t="s">
        <v>8</v>
      </c>
      <c r="O8" s="158"/>
      <c r="P8" s="158"/>
      <c r="Q8" s="158"/>
      <c r="R8" s="2"/>
      <c r="S8" s="2"/>
      <c r="T8" s="2"/>
      <c r="U8" s="2"/>
      <c r="V8" s="2"/>
      <c r="W8" s="106"/>
      <c r="X8" s="107"/>
      <c r="Y8" s="107"/>
      <c r="Z8" s="107"/>
      <c r="AA8" s="107"/>
      <c r="AB8" s="107"/>
    </row>
    <row r="9" spans="1:30" ht="14.25" customHeight="1" x14ac:dyDescent="0.25">
      <c r="A9" s="192" t="s">
        <v>9</v>
      </c>
      <c r="B9" s="193"/>
      <c r="C9" s="193"/>
      <c r="D9" s="193"/>
      <c r="E9" s="193"/>
      <c r="F9" s="193"/>
      <c r="G9" s="193"/>
      <c r="H9" s="193"/>
      <c r="I9" s="194"/>
      <c r="J9" s="192" t="s">
        <v>10</v>
      </c>
      <c r="K9" s="193"/>
      <c r="L9" s="193"/>
      <c r="M9" s="193"/>
      <c r="N9" s="194"/>
      <c r="O9" s="192" t="s">
        <v>353</v>
      </c>
      <c r="P9" s="194"/>
      <c r="Q9" s="188" t="s">
        <v>350</v>
      </c>
      <c r="R9" s="189"/>
      <c r="S9" s="189"/>
      <c r="T9" s="189"/>
      <c r="U9" s="189"/>
      <c r="V9" s="190"/>
      <c r="W9" s="191" t="s">
        <v>351</v>
      </c>
      <c r="X9" s="191"/>
      <c r="Y9" s="191"/>
      <c r="Z9" s="191"/>
      <c r="AA9" s="191"/>
      <c r="AB9" s="191"/>
      <c r="AC9" s="201" t="s">
        <v>348</v>
      </c>
      <c r="AD9" s="187" t="s">
        <v>349</v>
      </c>
    </row>
    <row r="10" spans="1:30" ht="18" customHeight="1" x14ac:dyDescent="0.25">
      <c r="A10" s="195"/>
      <c r="B10" s="196"/>
      <c r="C10" s="196"/>
      <c r="D10" s="196"/>
      <c r="E10" s="196"/>
      <c r="F10" s="196"/>
      <c r="G10" s="196"/>
      <c r="H10" s="196"/>
      <c r="I10" s="197"/>
      <c r="J10" s="195"/>
      <c r="K10" s="196"/>
      <c r="L10" s="196"/>
      <c r="M10" s="196"/>
      <c r="N10" s="197"/>
      <c r="O10" s="195"/>
      <c r="P10" s="197"/>
      <c r="Q10" s="54" t="s">
        <v>277</v>
      </c>
      <c r="R10" s="54" t="s">
        <v>278</v>
      </c>
      <c r="S10" s="54" t="s">
        <v>279</v>
      </c>
      <c r="T10" s="54" t="s">
        <v>280</v>
      </c>
      <c r="U10" s="54" t="s">
        <v>281</v>
      </c>
      <c r="V10" s="54" t="s">
        <v>282</v>
      </c>
      <c r="W10" s="17" t="s">
        <v>283</v>
      </c>
      <c r="X10" s="17" t="s">
        <v>284</v>
      </c>
      <c r="Y10" s="17" t="s">
        <v>285</v>
      </c>
      <c r="Z10" s="17" t="s">
        <v>286</v>
      </c>
      <c r="AA10" s="17" t="s">
        <v>287</v>
      </c>
      <c r="AB10" s="17" t="s">
        <v>288</v>
      </c>
      <c r="AC10" s="201"/>
      <c r="AD10" s="187"/>
    </row>
    <row r="11" spans="1:30" ht="12" customHeight="1" x14ac:dyDescent="0.25">
      <c r="A11" s="198"/>
      <c r="B11" s="199"/>
      <c r="C11" s="199"/>
      <c r="D11" s="199"/>
      <c r="E11" s="199"/>
      <c r="F11" s="199"/>
      <c r="G11" s="199"/>
      <c r="H11" s="199"/>
      <c r="I11" s="200"/>
      <c r="J11" s="198"/>
      <c r="K11" s="199"/>
      <c r="L11" s="199"/>
      <c r="M11" s="199"/>
      <c r="N11" s="200"/>
      <c r="O11" s="198"/>
      <c r="P11" s="200"/>
      <c r="Q11" s="54">
        <v>1</v>
      </c>
      <c r="R11" s="54">
        <v>2</v>
      </c>
      <c r="S11" s="54">
        <v>3</v>
      </c>
      <c r="T11" s="54">
        <v>4</v>
      </c>
      <c r="U11" s="54">
        <v>5</v>
      </c>
      <c r="V11" s="54">
        <v>6</v>
      </c>
      <c r="W11" s="17">
        <v>8</v>
      </c>
      <c r="X11" s="17">
        <v>9</v>
      </c>
      <c r="Y11" s="17">
        <v>10</v>
      </c>
      <c r="Z11" s="17">
        <v>11</v>
      </c>
      <c r="AA11" s="17">
        <v>12</v>
      </c>
      <c r="AB11" s="17">
        <v>13</v>
      </c>
      <c r="AC11" s="17">
        <v>14</v>
      </c>
      <c r="AD11" s="17">
        <v>15</v>
      </c>
    </row>
    <row r="12" spans="1:30" ht="15.75" customHeight="1" x14ac:dyDescent="0.25">
      <c r="A12" s="102" t="s">
        <v>12</v>
      </c>
      <c r="B12" s="102"/>
      <c r="C12" s="102"/>
      <c r="D12" s="166"/>
      <c r="E12" s="166"/>
      <c r="F12" s="166"/>
      <c r="G12" s="166"/>
      <c r="H12" s="166"/>
      <c r="I12" s="102"/>
      <c r="J12" s="167" t="s">
        <v>13</v>
      </c>
      <c r="K12" s="167"/>
      <c r="L12" s="167"/>
      <c r="M12" s="167"/>
      <c r="N12" s="167"/>
      <c r="O12" s="168">
        <f>+O27</f>
        <v>125000000000</v>
      </c>
      <c r="P12" s="168"/>
      <c r="Q12" s="104">
        <f>+Q27</f>
        <v>9831318176.2700005</v>
      </c>
      <c r="R12" s="104">
        <f t="shared" ref="R12:V12" si="0">+R27</f>
        <v>10327748067.76</v>
      </c>
      <c r="S12" s="104">
        <f t="shared" si="0"/>
        <v>10944011488.76</v>
      </c>
      <c r="T12" s="104">
        <f t="shared" si="0"/>
        <v>10417475561.120001</v>
      </c>
      <c r="U12" s="104">
        <f t="shared" si="0"/>
        <v>9285393385.9799995</v>
      </c>
      <c r="V12" s="104">
        <f t="shared" si="0"/>
        <v>11926834027.629999</v>
      </c>
      <c r="W12" s="104">
        <f>+W27</f>
        <v>9455463451.253334</v>
      </c>
      <c r="X12" s="104">
        <f t="shared" ref="X12:AB12" si="1">+X27</f>
        <v>9392820997.0838909</v>
      </c>
      <c r="Y12" s="104">
        <f t="shared" si="1"/>
        <v>9236999818.6378727</v>
      </c>
      <c r="Z12" s="104">
        <f t="shared" si="1"/>
        <v>8952497873.6175175</v>
      </c>
      <c r="AA12" s="104">
        <f t="shared" si="1"/>
        <v>8708334925.7004375</v>
      </c>
      <c r="AB12" s="104">
        <f t="shared" si="1"/>
        <v>8612158515.653841</v>
      </c>
      <c r="AC12" s="141">
        <f>+AC27</f>
        <v>117091056289.46689</v>
      </c>
      <c r="AD12" s="114">
        <f>AC12-O12</f>
        <v>-7908943710.5331116</v>
      </c>
    </row>
    <row r="13" spans="1:30" ht="15.75" customHeight="1" x14ac:dyDescent="0.25">
      <c r="A13" s="50" t="s">
        <v>12</v>
      </c>
      <c r="B13" s="50" t="s">
        <v>14</v>
      </c>
      <c r="C13" s="50"/>
      <c r="D13" s="183"/>
      <c r="E13" s="183"/>
      <c r="F13" s="183"/>
      <c r="G13" s="183"/>
      <c r="H13" s="183"/>
      <c r="I13" s="50"/>
      <c r="J13" s="179" t="s">
        <v>15</v>
      </c>
      <c r="K13" s="179"/>
      <c r="L13" s="179"/>
      <c r="M13" s="179"/>
      <c r="N13" s="179"/>
      <c r="O13" s="184">
        <f>SUM(O14:P17)</f>
        <v>124000000000</v>
      </c>
      <c r="P13" s="184"/>
      <c r="Q13" s="105">
        <f>SUM(Q14:Q17)</f>
        <v>9772910167</v>
      </c>
      <c r="R13" s="105">
        <f t="shared" ref="R13:V13" si="2">SUM(R14:R17)</f>
        <v>10264588807</v>
      </c>
      <c r="S13" s="105">
        <f t="shared" si="2"/>
        <v>10906011949</v>
      </c>
      <c r="T13" s="105">
        <f t="shared" si="2"/>
        <v>10360989112</v>
      </c>
      <c r="U13" s="105">
        <f t="shared" si="2"/>
        <v>9232827631</v>
      </c>
      <c r="V13" s="105">
        <f t="shared" si="2"/>
        <v>11823401059</v>
      </c>
      <c r="W13" s="105">
        <f t="shared" ref="W13:AA13" si="3">SUM(W14:W17)</f>
        <v>9393454787.5</v>
      </c>
      <c r="X13" s="105">
        <f t="shared" si="3"/>
        <v>9330212224.2500019</v>
      </c>
      <c r="Y13" s="105">
        <f t="shared" si="3"/>
        <v>9174482793.7916679</v>
      </c>
      <c r="Z13" s="105">
        <f t="shared" si="3"/>
        <v>8885894601.2569466</v>
      </c>
      <c r="AA13" s="105">
        <f t="shared" si="3"/>
        <v>8640045516.1331043</v>
      </c>
      <c r="AB13" s="105">
        <f>SUM(AB14:AB17)</f>
        <v>8541248496.9886198</v>
      </c>
      <c r="AC13" s="105">
        <f>SUM(AC14:AC17)</f>
        <v>116326067144.92033</v>
      </c>
      <c r="AD13" s="114">
        <f>AC13-O13</f>
        <v>-7673932855.0796661</v>
      </c>
    </row>
    <row r="14" spans="1:30" ht="15.75" customHeight="1" x14ac:dyDescent="0.25">
      <c r="A14" s="52" t="s">
        <v>12</v>
      </c>
      <c r="B14" s="52" t="s">
        <v>14</v>
      </c>
      <c r="C14" s="52" t="s">
        <v>16</v>
      </c>
      <c r="D14" s="163" t="s">
        <v>18</v>
      </c>
      <c r="E14" s="163"/>
      <c r="F14" s="163"/>
      <c r="G14" s="163" t="s">
        <v>18</v>
      </c>
      <c r="H14" s="163"/>
      <c r="I14" s="52" t="s">
        <v>21</v>
      </c>
      <c r="J14" s="164" t="s">
        <v>22</v>
      </c>
      <c r="K14" s="164"/>
      <c r="L14" s="164"/>
      <c r="M14" s="164"/>
      <c r="N14" s="164"/>
      <c r="O14" s="185">
        <v>4000000000</v>
      </c>
      <c r="P14" s="185"/>
      <c r="Q14" s="133">
        <v>1149543116</v>
      </c>
      <c r="R14" s="133">
        <v>461159096</v>
      </c>
      <c r="S14" s="133">
        <v>361271010</v>
      </c>
      <c r="T14" s="133">
        <v>368724478</v>
      </c>
      <c r="U14" s="133">
        <v>389756979</v>
      </c>
      <c r="V14" s="133">
        <v>340333328</v>
      </c>
      <c r="W14" s="108">
        <f>SUM(Q14:V14)/6</f>
        <v>511798001.16666669</v>
      </c>
      <c r="X14" s="108">
        <f t="shared" ref="X14" si="4">SUM(R14:W14)/6</f>
        <v>405507148.69444442</v>
      </c>
      <c r="Y14" s="108">
        <f>SUM(S14:X14)/6</f>
        <v>396231824.14351851</v>
      </c>
      <c r="Z14" s="108">
        <f>SUM(T14:Y14)/6</f>
        <v>402058626.50077158</v>
      </c>
      <c r="AA14" s="108">
        <f>SUM(U14:Z14)/6</f>
        <v>407614317.91756684</v>
      </c>
      <c r="AB14" s="108">
        <f>SUM(V14:AA14)/6</f>
        <v>410590541.07049465</v>
      </c>
      <c r="AC14" s="92">
        <f>SUM(Q14:AB14)</f>
        <v>5604588466.4934626</v>
      </c>
      <c r="AD14" s="113">
        <f t="shared" ref="AD14:AD26" si="5">AC14-O14</f>
        <v>1604588466.4934626</v>
      </c>
    </row>
    <row r="15" spans="1:30" ht="15.75" customHeight="1" x14ac:dyDescent="0.25">
      <c r="A15" s="52" t="s">
        <v>12</v>
      </c>
      <c r="B15" s="52" t="s">
        <v>14</v>
      </c>
      <c r="C15" s="52" t="s">
        <v>16</v>
      </c>
      <c r="D15" s="163" t="s">
        <v>18</v>
      </c>
      <c r="E15" s="163"/>
      <c r="F15" s="163"/>
      <c r="G15" s="163" t="s">
        <v>16</v>
      </c>
      <c r="H15" s="163"/>
      <c r="I15" s="52" t="s">
        <v>21</v>
      </c>
      <c r="J15" s="164" t="s">
        <v>24</v>
      </c>
      <c r="K15" s="164"/>
      <c r="L15" s="164"/>
      <c r="M15" s="164"/>
      <c r="N15" s="164"/>
      <c r="O15" s="185">
        <v>4000000000</v>
      </c>
      <c r="P15" s="185"/>
      <c r="Q15" s="133">
        <v>360070146</v>
      </c>
      <c r="R15" s="133">
        <v>310980001</v>
      </c>
      <c r="S15" s="133">
        <v>327197614</v>
      </c>
      <c r="T15" s="133">
        <v>394491748</v>
      </c>
      <c r="U15" s="133">
        <v>283513258</v>
      </c>
      <c r="V15" s="133">
        <v>209365077</v>
      </c>
      <c r="W15" s="108">
        <f>SUM(Q15:V15)/6</f>
        <v>314269640.66666669</v>
      </c>
      <c r="X15" s="108">
        <f>SUM(R15:W15)/6</f>
        <v>306636223.1111111</v>
      </c>
      <c r="Y15" s="108">
        <f>SUM(S15:X15)/6</f>
        <v>305912260.12962967</v>
      </c>
      <c r="Z15" s="108">
        <f>SUM(T15:Y15)/6</f>
        <v>302364701.15123457</v>
      </c>
      <c r="AA15" s="108">
        <f>SUM(U15:Z15)/6</f>
        <v>287010193.34310704</v>
      </c>
      <c r="AB15" s="108">
        <f t="shared" ref="AB15" si="6">SUM(V15:AA15)/6</f>
        <v>287593015.9002915</v>
      </c>
      <c r="AC15" s="92">
        <f>SUM(Q15:AB15)</f>
        <v>3689403878.3020406</v>
      </c>
      <c r="AD15" s="113">
        <f t="shared" si="5"/>
        <v>-310596121.69795942</v>
      </c>
    </row>
    <row r="16" spans="1:30" ht="15.75" customHeight="1" x14ac:dyDescent="0.25">
      <c r="A16" s="52" t="s">
        <v>12</v>
      </c>
      <c r="B16" s="52" t="s">
        <v>14</v>
      </c>
      <c r="C16" s="52" t="s">
        <v>16</v>
      </c>
      <c r="D16" s="163" t="s">
        <v>18</v>
      </c>
      <c r="E16" s="163"/>
      <c r="F16" s="163"/>
      <c r="G16" s="163" t="s">
        <v>25</v>
      </c>
      <c r="H16" s="163"/>
      <c r="I16" s="52" t="s">
        <v>21</v>
      </c>
      <c r="J16" s="164" t="s">
        <v>27</v>
      </c>
      <c r="K16" s="164"/>
      <c r="L16" s="164"/>
      <c r="M16" s="164"/>
      <c r="N16" s="164"/>
      <c r="O16" s="185">
        <v>1000000000</v>
      </c>
      <c r="P16" s="185"/>
      <c r="Q16" s="133">
        <v>20538493</v>
      </c>
      <c r="R16" s="133">
        <v>150333078</v>
      </c>
      <c r="S16" s="133">
        <v>174552845</v>
      </c>
      <c r="T16" s="133">
        <v>48034326</v>
      </c>
      <c r="U16" s="133">
        <v>102758440</v>
      </c>
      <c r="V16" s="133">
        <v>210278518</v>
      </c>
      <c r="W16" s="108">
        <f>SUM(Q16:V16)/6</f>
        <v>117749283.33333333</v>
      </c>
      <c r="X16" s="108">
        <f t="shared" ref="X16:AB16" si="7">SUM(R16:W16)/6</f>
        <v>133951081.72222222</v>
      </c>
      <c r="Y16" s="108">
        <f t="shared" si="7"/>
        <v>131220749.00925927</v>
      </c>
      <c r="Z16" s="108">
        <f t="shared" si="7"/>
        <v>123998733.01080246</v>
      </c>
      <c r="AA16" s="108">
        <f t="shared" si="7"/>
        <v>136659467.5126029</v>
      </c>
      <c r="AB16" s="108">
        <f t="shared" si="7"/>
        <v>142309638.76470336</v>
      </c>
      <c r="AC16" s="92">
        <f>SUM(Q16:AB16)</f>
        <v>1492384653.3529234</v>
      </c>
      <c r="AD16" s="113">
        <f t="shared" si="5"/>
        <v>492384653.35292339</v>
      </c>
    </row>
    <row r="17" spans="1:30" ht="23.25" customHeight="1" x14ac:dyDescent="0.25">
      <c r="A17" s="52" t="s">
        <v>12</v>
      </c>
      <c r="B17" s="52" t="s">
        <v>14</v>
      </c>
      <c r="C17" s="52" t="s">
        <v>16</v>
      </c>
      <c r="D17" s="163" t="s">
        <v>28</v>
      </c>
      <c r="E17" s="163"/>
      <c r="F17" s="163"/>
      <c r="G17" s="163" t="s">
        <v>18</v>
      </c>
      <c r="H17" s="163"/>
      <c r="I17" s="52" t="s">
        <v>30</v>
      </c>
      <c r="J17" s="164" t="s">
        <v>29</v>
      </c>
      <c r="K17" s="164"/>
      <c r="L17" s="164"/>
      <c r="M17" s="164"/>
      <c r="N17" s="164"/>
      <c r="O17" s="185">
        <v>115000000000</v>
      </c>
      <c r="P17" s="185"/>
      <c r="Q17" s="133">
        <v>8242758412</v>
      </c>
      <c r="R17" s="133">
        <v>9342116632</v>
      </c>
      <c r="S17" s="133">
        <v>10042990480</v>
      </c>
      <c r="T17" s="133">
        <v>9549738560</v>
      </c>
      <c r="U17" s="133">
        <v>8456798954</v>
      </c>
      <c r="V17" s="133">
        <v>11063424136</v>
      </c>
      <c r="W17" s="108">
        <f t="shared" ref="W17:AB17" si="8">SUM(Q17:V17)/6-1000000000</f>
        <v>8449637862.333334</v>
      </c>
      <c r="X17" s="108">
        <f t="shared" si="8"/>
        <v>8484117770.7222233</v>
      </c>
      <c r="Y17" s="108">
        <f t="shared" si="8"/>
        <v>8341117960.5092602</v>
      </c>
      <c r="Z17" s="108">
        <f t="shared" si="8"/>
        <v>8057472540.5941372</v>
      </c>
      <c r="AA17" s="108">
        <f t="shared" si="8"/>
        <v>7808761537.359827</v>
      </c>
      <c r="AB17" s="108">
        <f t="shared" si="8"/>
        <v>7700755301.25313</v>
      </c>
      <c r="AC17" s="92">
        <f>SUM(Q17:AB17)</f>
        <v>105539690146.77191</v>
      </c>
      <c r="AD17" s="113">
        <f t="shared" si="5"/>
        <v>-9460309853.2280884</v>
      </c>
    </row>
    <row r="18" spans="1:30" ht="15.75" customHeight="1" x14ac:dyDescent="0.25">
      <c r="A18" s="50" t="s">
        <v>12</v>
      </c>
      <c r="B18" s="50" t="s">
        <v>31</v>
      </c>
      <c r="C18" s="50"/>
      <c r="D18" s="183"/>
      <c r="E18" s="183"/>
      <c r="F18" s="183"/>
      <c r="G18" s="183"/>
      <c r="H18" s="183"/>
      <c r="I18" s="50"/>
      <c r="J18" s="179" t="s">
        <v>32</v>
      </c>
      <c r="K18" s="179"/>
      <c r="L18" s="179"/>
      <c r="M18" s="179"/>
      <c r="N18" s="179"/>
      <c r="O18" s="184">
        <f>SUM(O19:P23)</f>
        <v>550000000</v>
      </c>
      <c r="P18" s="184"/>
      <c r="Q18" s="105">
        <f>SUM(Q19:Q23)</f>
        <v>51588000</v>
      </c>
      <c r="R18" s="105">
        <f t="shared" ref="R18:V18" si="9">SUM(R19:R23)</f>
        <v>60032000</v>
      </c>
      <c r="S18" s="105">
        <f t="shared" si="9"/>
        <v>33878000</v>
      </c>
      <c r="T18" s="105">
        <f t="shared" si="9"/>
        <v>52026000</v>
      </c>
      <c r="U18" s="105">
        <f t="shared" si="9"/>
        <v>49416000</v>
      </c>
      <c r="V18" s="105">
        <f t="shared" si="9"/>
        <v>100076000</v>
      </c>
      <c r="W18" s="105">
        <f>SUM(W19:W23)</f>
        <v>57836000</v>
      </c>
      <c r="X18" s="105">
        <f t="shared" ref="X18" si="10">SUM(X19:X23)</f>
        <v>58877333.333333336</v>
      </c>
      <c r="Y18" s="105">
        <f t="shared" ref="Y18" si="11">SUM(Y19:Y23)</f>
        <v>58684888.888888888</v>
      </c>
      <c r="Z18" s="105">
        <f t="shared" ref="Z18" si="12">SUM(Z19:Z23)</f>
        <v>62819370.370370358</v>
      </c>
      <c r="AA18" s="105">
        <f t="shared" ref="AA18" si="13">SUM(AA19:AA23)</f>
        <v>64618265.432098754</v>
      </c>
      <c r="AB18" s="105">
        <f t="shared" ref="AB18" si="14">SUM(AB19:AB23)</f>
        <v>67151976.337448552</v>
      </c>
      <c r="AC18" s="105">
        <f>SUM(AC19:AC23)</f>
        <v>717003834.36213994</v>
      </c>
      <c r="AD18" s="114">
        <f t="shared" si="5"/>
        <v>167003834.36213994</v>
      </c>
    </row>
    <row r="19" spans="1:30" ht="15.75" customHeight="1" x14ac:dyDescent="0.25">
      <c r="A19" s="52" t="s">
        <v>12</v>
      </c>
      <c r="B19" s="52" t="s">
        <v>31</v>
      </c>
      <c r="C19" s="52" t="s">
        <v>18</v>
      </c>
      <c r="D19" s="163" t="s">
        <v>18</v>
      </c>
      <c r="E19" s="163"/>
      <c r="F19" s="163"/>
      <c r="G19" s="163" t="s">
        <v>18</v>
      </c>
      <c r="H19" s="163"/>
      <c r="I19" s="52" t="s">
        <v>30</v>
      </c>
      <c r="J19" s="164" t="s">
        <v>33</v>
      </c>
      <c r="K19" s="164"/>
      <c r="L19" s="164"/>
      <c r="M19" s="164"/>
      <c r="N19" s="164"/>
      <c r="O19" s="185">
        <v>37000000</v>
      </c>
      <c r="P19" s="185"/>
      <c r="Q19" s="133">
        <v>8208000</v>
      </c>
      <c r="R19" s="133">
        <v>0</v>
      </c>
      <c r="S19" s="133">
        <v>8166000</v>
      </c>
      <c r="T19" s="133">
        <v>0</v>
      </c>
      <c r="U19" s="133">
        <v>8326000</v>
      </c>
      <c r="V19" s="133">
        <v>16660000</v>
      </c>
      <c r="W19" s="108">
        <f>SUM(Q19:V19)/6</f>
        <v>6893333.333333333</v>
      </c>
      <c r="X19" s="108">
        <f t="shared" ref="X19:AB23" si="15">SUM(R19:W19)/6</f>
        <v>6674222.2222222229</v>
      </c>
      <c r="Y19" s="108">
        <f t="shared" si="15"/>
        <v>7786592.5925925933</v>
      </c>
      <c r="Z19" s="108">
        <f t="shared" si="15"/>
        <v>7723358.0246913582</v>
      </c>
      <c r="AA19" s="108">
        <f t="shared" si="15"/>
        <v>9010584.3621399179</v>
      </c>
      <c r="AB19" s="108">
        <f t="shared" si="15"/>
        <v>9124681.7558299042</v>
      </c>
      <c r="AC19" s="92">
        <f t="shared" ref="AC19:AC26" si="16">SUM(Q19:AB19)</f>
        <v>88572772.290809333</v>
      </c>
      <c r="AD19" s="113">
        <f t="shared" si="5"/>
        <v>51572772.290809333</v>
      </c>
    </row>
    <row r="20" spans="1:30" ht="15.75" customHeight="1" x14ac:dyDescent="0.25">
      <c r="A20" s="52" t="s">
        <v>12</v>
      </c>
      <c r="B20" s="52" t="s">
        <v>31</v>
      </c>
      <c r="C20" s="52" t="s">
        <v>18</v>
      </c>
      <c r="D20" s="163" t="s">
        <v>18</v>
      </c>
      <c r="E20" s="163"/>
      <c r="F20" s="163"/>
      <c r="G20" s="163" t="s">
        <v>18</v>
      </c>
      <c r="H20" s="163"/>
      <c r="I20" s="52" t="s">
        <v>21</v>
      </c>
      <c r="J20" s="164" t="s">
        <v>34</v>
      </c>
      <c r="K20" s="164"/>
      <c r="L20" s="164"/>
      <c r="M20" s="164"/>
      <c r="N20" s="164"/>
      <c r="O20" s="185">
        <v>300000000</v>
      </c>
      <c r="P20" s="185"/>
      <c r="Q20" s="133">
        <v>42380000</v>
      </c>
      <c r="R20" s="133">
        <v>45532000</v>
      </c>
      <c r="S20" s="133">
        <v>12712000</v>
      </c>
      <c r="T20" s="133">
        <v>39026000</v>
      </c>
      <c r="U20" s="133">
        <v>28090000</v>
      </c>
      <c r="V20" s="133">
        <v>70416000</v>
      </c>
      <c r="W20" s="108">
        <f t="shared" ref="W20:W23" si="17">SUM(Q20:V20)/6</f>
        <v>39692666.666666664</v>
      </c>
      <c r="X20" s="108">
        <f t="shared" si="15"/>
        <v>39244777.777777776</v>
      </c>
      <c r="Y20" s="108">
        <f t="shared" si="15"/>
        <v>38196907.407407403</v>
      </c>
      <c r="Z20" s="108">
        <f t="shared" si="15"/>
        <v>42444391.975308634</v>
      </c>
      <c r="AA20" s="108">
        <f t="shared" si="15"/>
        <v>43014123.97119341</v>
      </c>
      <c r="AB20" s="108">
        <f t="shared" si="15"/>
        <v>45501477.966392308</v>
      </c>
      <c r="AC20" s="92">
        <f t="shared" si="16"/>
        <v>486250345.76474631</v>
      </c>
      <c r="AD20" s="113">
        <f t="shared" si="5"/>
        <v>186250345.76474631</v>
      </c>
    </row>
    <row r="21" spans="1:30" ht="15.75" customHeight="1" x14ac:dyDescent="0.25">
      <c r="A21" s="52" t="s">
        <v>12</v>
      </c>
      <c r="B21" s="52" t="s">
        <v>31</v>
      </c>
      <c r="C21" s="52" t="s">
        <v>18</v>
      </c>
      <c r="D21" s="163" t="s">
        <v>18</v>
      </c>
      <c r="E21" s="163"/>
      <c r="F21" s="163"/>
      <c r="G21" s="163" t="s">
        <v>18</v>
      </c>
      <c r="H21" s="163"/>
      <c r="I21" s="52" t="s">
        <v>35</v>
      </c>
      <c r="J21" s="164" t="s">
        <v>36</v>
      </c>
      <c r="K21" s="164"/>
      <c r="L21" s="164"/>
      <c r="M21" s="164"/>
      <c r="N21" s="164"/>
      <c r="O21" s="185">
        <v>156000000</v>
      </c>
      <c r="P21" s="185"/>
      <c r="Q21" s="133">
        <v>0</v>
      </c>
      <c r="R21" s="133">
        <v>13000000</v>
      </c>
      <c r="S21" s="133">
        <v>13000000</v>
      </c>
      <c r="T21" s="133">
        <v>13000000</v>
      </c>
      <c r="U21" s="133">
        <v>13000000</v>
      </c>
      <c r="V21" s="133">
        <v>13000000</v>
      </c>
      <c r="W21" s="108">
        <f t="shared" si="17"/>
        <v>10833333.333333334</v>
      </c>
      <c r="X21" s="108">
        <f t="shared" si="15"/>
        <v>12638888.888888888</v>
      </c>
      <c r="Y21" s="108">
        <f t="shared" si="15"/>
        <v>12578703.703703703</v>
      </c>
      <c r="Z21" s="108">
        <f t="shared" si="15"/>
        <v>12508487.654320987</v>
      </c>
      <c r="AA21" s="108">
        <f t="shared" si="15"/>
        <v>12426568.930041151</v>
      </c>
      <c r="AB21" s="108">
        <f t="shared" si="15"/>
        <v>12330997.085048011</v>
      </c>
      <c r="AC21" s="92">
        <f t="shared" si="16"/>
        <v>138316979.59533605</v>
      </c>
      <c r="AD21" s="113">
        <f t="shared" si="5"/>
        <v>-17683020.40466395</v>
      </c>
    </row>
    <row r="22" spans="1:30" ht="15.75" customHeight="1" x14ac:dyDescent="0.25">
      <c r="A22" s="52" t="s">
        <v>12</v>
      </c>
      <c r="B22" s="52" t="s">
        <v>31</v>
      </c>
      <c r="C22" s="52" t="s">
        <v>16</v>
      </c>
      <c r="D22" s="163" t="s">
        <v>18</v>
      </c>
      <c r="E22" s="163"/>
      <c r="F22" s="163"/>
      <c r="G22" s="163" t="s">
        <v>18</v>
      </c>
      <c r="H22" s="163"/>
      <c r="I22" s="52" t="s">
        <v>30</v>
      </c>
      <c r="J22" s="164" t="s">
        <v>40</v>
      </c>
      <c r="K22" s="164"/>
      <c r="L22" s="164"/>
      <c r="M22" s="164"/>
      <c r="N22" s="164"/>
      <c r="O22" s="185">
        <v>20000000</v>
      </c>
      <c r="P22" s="185"/>
      <c r="Q22" s="133">
        <v>1000000</v>
      </c>
      <c r="R22" s="133">
        <v>1500000</v>
      </c>
      <c r="S22" s="133">
        <v>0</v>
      </c>
      <c r="T22" s="133">
        <v>0</v>
      </c>
      <c r="U22" s="133">
        <v>0</v>
      </c>
      <c r="V22" s="133">
        <v>0</v>
      </c>
      <c r="W22" s="108">
        <f t="shared" si="17"/>
        <v>416666.66666666669</v>
      </c>
      <c r="X22" s="108">
        <f t="shared" si="15"/>
        <v>319444.44444444444</v>
      </c>
      <c r="Y22" s="108">
        <f t="shared" si="15"/>
        <v>122685.18518518518</v>
      </c>
      <c r="Z22" s="108">
        <f t="shared" si="15"/>
        <v>143132.71604938273</v>
      </c>
      <c r="AA22" s="108">
        <f t="shared" si="15"/>
        <v>166988.16872427982</v>
      </c>
      <c r="AB22" s="108">
        <f t="shared" si="15"/>
        <v>194819.53017832644</v>
      </c>
      <c r="AC22" s="92">
        <f t="shared" si="16"/>
        <v>3863736.7112482856</v>
      </c>
      <c r="AD22" s="113">
        <f t="shared" si="5"/>
        <v>-16136263.288751714</v>
      </c>
    </row>
    <row r="23" spans="1:30" ht="15.75" customHeight="1" x14ac:dyDescent="0.25">
      <c r="A23" s="52" t="s">
        <v>12</v>
      </c>
      <c r="B23" s="52" t="s">
        <v>31</v>
      </c>
      <c r="C23" s="52" t="s">
        <v>16</v>
      </c>
      <c r="D23" s="163" t="s">
        <v>18</v>
      </c>
      <c r="E23" s="163"/>
      <c r="F23" s="163"/>
      <c r="G23" s="163" t="s">
        <v>18</v>
      </c>
      <c r="H23" s="163"/>
      <c r="I23" s="52" t="s">
        <v>41</v>
      </c>
      <c r="J23" s="164" t="s">
        <v>42</v>
      </c>
      <c r="K23" s="164"/>
      <c r="L23" s="164"/>
      <c r="M23" s="164"/>
      <c r="N23" s="164"/>
      <c r="O23" s="185">
        <v>37000000</v>
      </c>
      <c r="P23" s="185"/>
      <c r="Q23" s="133">
        <v>0</v>
      </c>
      <c r="R23" s="133">
        <v>0</v>
      </c>
      <c r="S23" s="133">
        <v>0</v>
      </c>
      <c r="T23" s="133">
        <v>0</v>
      </c>
      <c r="U23" s="133">
        <v>0</v>
      </c>
      <c r="V23" s="133">
        <v>0</v>
      </c>
      <c r="W23" s="108">
        <f t="shared" si="17"/>
        <v>0</v>
      </c>
      <c r="X23" s="108">
        <f t="shared" si="15"/>
        <v>0</v>
      </c>
      <c r="Y23" s="108">
        <f t="shared" si="15"/>
        <v>0</v>
      </c>
      <c r="Z23" s="108">
        <f t="shared" si="15"/>
        <v>0</v>
      </c>
      <c r="AA23" s="108">
        <f t="shared" si="15"/>
        <v>0</v>
      </c>
      <c r="AB23" s="108">
        <f t="shared" si="15"/>
        <v>0</v>
      </c>
      <c r="AC23" s="92">
        <f t="shared" si="16"/>
        <v>0</v>
      </c>
      <c r="AD23" s="113">
        <f t="shared" si="5"/>
        <v>-37000000</v>
      </c>
    </row>
    <row r="24" spans="1:30" ht="15.75" customHeight="1" x14ac:dyDescent="0.25">
      <c r="A24" s="50" t="s">
        <v>12</v>
      </c>
      <c r="B24" s="50" t="s">
        <v>43</v>
      </c>
      <c r="C24" s="50"/>
      <c r="D24" s="183"/>
      <c r="E24" s="183"/>
      <c r="F24" s="183"/>
      <c r="G24" s="183"/>
      <c r="H24" s="183"/>
      <c r="I24" s="50"/>
      <c r="J24" s="179" t="s">
        <v>44</v>
      </c>
      <c r="K24" s="179"/>
      <c r="L24" s="179"/>
      <c r="M24" s="179"/>
      <c r="N24" s="179"/>
      <c r="O24" s="184">
        <f>SUM(O25:P26)</f>
        <v>450000000</v>
      </c>
      <c r="P24" s="184"/>
      <c r="Q24" s="105">
        <f>SUM(Q25:Q26)</f>
        <v>6820009.2699999996</v>
      </c>
      <c r="R24" s="105">
        <f t="shared" ref="R24:V24" si="18">SUM(R25:R26)</f>
        <v>3127260.76</v>
      </c>
      <c r="S24" s="105">
        <f t="shared" si="18"/>
        <v>4121539.76</v>
      </c>
      <c r="T24" s="105">
        <f t="shared" si="18"/>
        <v>4460449.12</v>
      </c>
      <c r="U24" s="105">
        <f t="shared" si="18"/>
        <v>3149754.9800000004</v>
      </c>
      <c r="V24" s="105">
        <f t="shared" si="18"/>
        <v>3356968.63</v>
      </c>
      <c r="W24" s="105">
        <f>SUM(W25:W26)</f>
        <v>4172663.7533333339</v>
      </c>
      <c r="X24" s="105">
        <f t="shared" ref="X24" si="19">SUM(X25:X26)</f>
        <v>3731439.5005555563</v>
      </c>
      <c r="Y24" s="105">
        <f t="shared" ref="Y24" si="20">SUM(Y25:Y26)</f>
        <v>3832135.9573148149</v>
      </c>
      <c r="Z24" s="105">
        <f t="shared" ref="Z24" si="21">SUM(Z25:Z26)</f>
        <v>3783901.9902006174</v>
      </c>
      <c r="AA24" s="105">
        <f t="shared" ref="AA24" si="22">SUM(AA25:AA26)</f>
        <v>3671144.1352340532</v>
      </c>
      <c r="AB24" s="105">
        <f t="shared" ref="AB24" si="23">SUM(AB25:AB26)</f>
        <v>3758042.3277730625</v>
      </c>
      <c r="AC24" s="105">
        <f>SUM(AC25:AC26)</f>
        <v>47985310.184411444</v>
      </c>
      <c r="AD24" s="114">
        <f t="shared" si="5"/>
        <v>-402014689.81558853</v>
      </c>
    </row>
    <row r="25" spans="1:30" ht="15.75" customHeight="1" x14ac:dyDescent="0.25">
      <c r="A25" s="52" t="s">
        <v>12</v>
      </c>
      <c r="B25" s="52" t="s">
        <v>43</v>
      </c>
      <c r="C25" s="52" t="s">
        <v>18</v>
      </c>
      <c r="D25" s="163" t="s">
        <v>18</v>
      </c>
      <c r="E25" s="163"/>
      <c r="F25" s="163"/>
      <c r="G25" s="163" t="s">
        <v>18</v>
      </c>
      <c r="H25" s="163"/>
      <c r="I25" s="52" t="s">
        <v>30</v>
      </c>
      <c r="J25" s="164" t="s">
        <v>45</v>
      </c>
      <c r="K25" s="164"/>
      <c r="L25" s="164"/>
      <c r="M25" s="164"/>
      <c r="N25" s="164"/>
      <c r="O25" s="185">
        <v>50000000</v>
      </c>
      <c r="P25" s="185"/>
      <c r="Q25" s="133">
        <v>2402337.27</v>
      </c>
      <c r="R25" s="133">
        <v>2165798.7599999998</v>
      </c>
      <c r="S25" s="133">
        <v>3105383.76</v>
      </c>
      <c r="T25" s="133">
        <v>3476977.12</v>
      </c>
      <c r="U25" s="133">
        <v>2129832.9900000002</v>
      </c>
      <c r="V25" s="133">
        <v>2354508.63</v>
      </c>
      <c r="W25" s="108">
        <f>SUM(Q25:V25)/6</f>
        <v>2605806.4216666669</v>
      </c>
      <c r="X25" s="108">
        <f t="shared" ref="X25:AB25" si="24">SUM(R25:W25)/6</f>
        <v>2639717.9469444449</v>
      </c>
      <c r="Y25" s="108">
        <f t="shared" si="24"/>
        <v>2718704.4781018519</v>
      </c>
      <c r="Z25" s="108">
        <f t="shared" si="24"/>
        <v>2654257.9311188273</v>
      </c>
      <c r="AA25" s="108">
        <f t="shared" si="24"/>
        <v>2517138.0663052984</v>
      </c>
      <c r="AB25" s="108">
        <f t="shared" si="24"/>
        <v>2581688.9123561815</v>
      </c>
      <c r="AC25" s="92">
        <f t="shared" si="16"/>
        <v>31352152.286493275</v>
      </c>
      <c r="AD25" s="113">
        <f t="shared" si="5"/>
        <v>-18647847.713506725</v>
      </c>
    </row>
    <row r="26" spans="1:30" ht="15.75" customHeight="1" x14ac:dyDescent="0.25">
      <c r="A26" s="52" t="s">
        <v>12</v>
      </c>
      <c r="B26" s="52" t="s">
        <v>43</v>
      </c>
      <c r="C26" s="52" t="s">
        <v>46</v>
      </c>
      <c r="D26" s="163" t="s">
        <v>18</v>
      </c>
      <c r="E26" s="163"/>
      <c r="F26" s="163"/>
      <c r="G26" s="163" t="s">
        <v>18</v>
      </c>
      <c r="H26" s="163"/>
      <c r="I26" s="52" t="s">
        <v>30</v>
      </c>
      <c r="J26" s="164" t="s">
        <v>47</v>
      </c>
      <c r="K26" s="164"/>
      <c r="L26" s="164"/>
      <c r="M26" s="164"/>
      <c r="N26" s="164"/>
      <c r="O26" s="185">
        <v>400000000</v>
      </c>
      <c r="P26" s="185"/>
      <c r="Q26" s="133">
        <v>4417672</v>
      </c>
      <c r="R26" s="133">
        <v>961462</v>
      </c>
      <c r="S26" s="133">
        <v>1016156</v>
      </c>
      <c r="T26" s="133">
        <v>983472</v>
      </c>
      <c r="U26" s="133">
        <v>1019921.99</v>
      </c>
      <c r="V26" s="133">
        <v>1002460</v>
      </c>
      <c r="W26" s="108">
        <f>SUM(Q26:V26)/6</f>
        <v>1566857.3316666668</v>
      </c>
      <c r="X26" s="108">
        <f t="shared" ref="X26:AB26" si="25">SUM(R26:W26)/6</f>
        <v>1091721.5536111111</v>
      </c>
      <c r="Y26" s="108">
        <f t="shared" si="25"/>
        <v>1113431.479212963</v>
      </c>
      <c r="Z26" s="108">
        <f t="shared" si="25"/>
        <v>1129644.0590817903</v>
      </c>
      <c r="AA26" s="108">
        <f t="shared" si="25"/>
        <v>1154006.0689287551</v>
      </c>
      <c r="AB26" s="108">
        <f t="shared" si="25"/>
        <v>1176353.415416881</v>
      </c>
      <c r="AC26" s="92">
        <f t="shared" si="16"/>
        <v>16633157.89791817</v>
      </c>
      <c r="AD26" s="113">
        <f t="shared" si="5"/>
        <v>-383366842.10208184</v>
      </c>
    </row>
    <row r="27" spans="1:30" ht="15.75" customHeight="1" x14ac:dyDescent="0.25">
      <c r="A27" s="50"/>
      <c r="B27" s="50"/>
      <c r="C27" s="50"/>
      <c r="D27" s="183"/>
      <c r="E27" s="183"/>
      <c r="F27" s="183"/>
      <c r="G27" s="183"/>
      <c r="H27" s="183"/>
      <c r="I27" s="50"/>
      <c r="J27" s="186" t="s">
        <v>48</v>
      </c>
      <c r="K27" s="186"/>
      <c r="L27" s="186"/>
      <c r="M27" s="186"/>
      <c r="N27" s="186"/>
      <c r="O27" s="184">
        <f>SUM(O13,O18,O24)</f>
        <v>125000000000</v>
      </c>
      <c r="P27" s="184"/>
      <c r="Q27" s="105">
        <f>SUM(Q13,Q18,Q24)</f>
        <v>9831318176.2700005</v>
      </c>
      <c r="R27" s="105">
        <f t="shared" ref="R27:V27" si="26">SUM(R13,R18,R24)</f>
        <v>10327748067.76</v>
      </c>
      <c r="S27" s="105">
        <f t="shared" si="26"/>
        <v>10944011488.76</v>
      </c>
      <c r="T27" s="105">
        <f t="shared" si="26"/>
        <v>10417475561.120001</v>
      </c>
      <c r="U27" s="105">
        <f t="shared" si="26"/>
        <v>9285393385.9799995</v>
      </c>
      <c r="V27" s="105">
        <f t="shared" si="26"/>
        <v>11926834027.629999</v>
      </c>
      <c r="W27" s="105">
        <f t="shared" ref="W27:AC27" si="27">SUM(W13,W18,W24)</f>
        <v>9455463451.253334</v>
      </c>
      <c r="X27" s="105">
        <f t="shared" si="27"/>
        <v>9392820997.0838909</v>
      </c>
      <c r="Y27" s="105">
        <f t="shared" si="27"/>
        <v>9236999818.6378727</v>
      </c>
      <c r="Z27" s="105">
        <f t="shared" si="27"/>
        <v>8952497873.6175175</v>
      </c>
      <c r="AA27" s="105">
        <f t="shared" si="27"/>
        <v>8708334925.7004375</v>
      </c>
      <c r="AB27" s="105">
        <f t="shared" si="27"/>
        <v>8612158515.653841</v>
      </c>
      <c r="AC27" s="105">
        <f t="shared" si="27"/>
        <v>117091056289.46689</v>
      </c>
      <c r="AD27" s="114">
        <f>AC27-O27</f>
        <v>-7908943710.5331116</v>
      </c>
    </row>
    <row r="28" spans="1:30" ht="15.75" customHeight="1" x14ac:dyDescent="0.25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6"/>
    </row>
    <row r="29" spans="1:30" ht="15.75" customHeight="1" x14ac:dyDescent="0.25">
      <c r="A29" s="102"/>
      <c r="B29" s="102"/>
      <c r="C29" s="102"/>
      <c r="D29" s="166"/>
      <c r="E29" s="166"/>
      <c r="F29" s="166"/>
      <c r="G29" s="166"/>
      <c r="H29" s="166"/>
      <c r="I29" s="102"/>
      <c r="J29" s="167" t="s">
        <v>49</v>
      </c>
      <c r="K29" s="167"/>
      <c r="L29" s="167"/>
      <c r="M29" s="167"/>
      <c r="N29" s="167"/>
      <c r="O29" s="168">
        <f>SUM(O30,O55,O59,O72,O115)</f>
        <v>127900855000</v>
      </c>
      <c r="P29" s="168"/>
      <c r="Q29" s="51">
        <f t="shared" ref="Q29:V29" si="28">SUM(Q30,Q55,Q59,Q72,Q115)</f>
        <v>9440458871.4799995</v>
      </c>
      <c r="R29" s="51">
        <f t="shared" si="28"/>
        <v>10894999986.809999</v>
      </c>
      <c r="S29" s="51">
        <f t="shared" si="28"/>
        <v>9180201215.6900005</v>
      </c>
      <c r="T29" s="51">
        <f t="shared" si="28"/>
        <v>11564768578.619999</v>
      </c>
      <c r="U29" s="51">
        <f t="shared" si="28"/>
        <v>9468364661.6000004</v>
      </c>
      <c r="V29" s="51">
        <f t="shared" si="28"/>
        <v>8714959605.7299995</v>
      </c>
      <c r="W29" s="51">
        <f t="shared" ref="W29:AC29" si="29">SUM(W30,W55,W59,W72,W115)</f>
        <v>8128228270.4883337</v>
      </c>
      <c r="X29" s="51">
        <f t="shared" si="29"/>
        <v>9270382411.023056</v>
      </c>
      <c r="Y29" s="51">
        <f t="shared" si="29"/>
        <v>9331031259.6085663</v>
      </c>
      <c r="Z29" s="51">
        <f t="shared" si="29"/>
        <v>9538785592.4054089</v>
      </c>
      <c r="AA29" s="51">
        <f t="shared" si="29"/>
        <v>9341588841.1396942</v>
      </c>
      <c r="AB29" s="51">
        <f t="shared" si="29"/>
        <v>9413213817.9959526</v>
      </c>
      <c r="AC29" s="103">
        <f t="shared" si="29"/>
        <v>114286983112.59102</v>
      </c>
      <c r="AD29" s="116">
        <f>O29-AC29</f>
        <v>13613871887.408981</v>
      </c>
    </row>
    <row r="30" spans="1:30" ht="14.25" customHeight="1" x14ac:dyDescent="0.25">
      <c r="A30" s="148"/>
      <c r="B30" s="148"/>
      <c r="C30" s="148"/>
      <c r="D30" s="166"/>
      <c r="E30" s="166"/>
      <c r="F30" s="166"/>
      <c r="G30" s="166"/>
      <c r="H30" s="166"/>
      <c r="I30" s="153"/>
      <c r="J30" s="167" t="s">
        <v>367</v>
      </c>
      <c r="K30" s="167"/>
      <c r="L30" s="167"/>
      <c r="M30" s="167"/>
      <c r="N30" s="167"/>
      <c r="O30" s="168">
        <f>SUM(O31:P53)</f>
        <v>67446427000</v>
      </c>
      <c r="P30" s="168"/>
      <c r="Q30" s="105">
        <f t="shared" ref="Q30:V30" si="30">SUM(Q31:Q53)</f>
        <v>8394289830</v>
      </c>
      <c r="R30" s="105">
        <f t="shared" si="30"/>
        <v>6054168197</v>
      </c>
      <c r="S30" s="105">
        <f t="shared" si="30"/>
        <v>6125766815</v>
      </c>
      <c r="T30" s="105">
        <f t="shared" si="30"/>
        <v>5935243227</v>
      </c>
      <c r="U30" s="105">
        <f t="shared" si="30"/>
        <v>4489352996</v>
      </c>
      <c r="V30" s="105">
        <f t="shared" si="30"/>
        <v>5250145348</v>
      </c>
      <c r="W30" s="51">
        <f t="shared" ref="W30:AC30" si="31">SUM(W31:W53)</f>
        <v>4664093278.5</v>
      </c>
      <c r="X30" s="51">
        <f t="shared" si="31"/>
        <v>3842153063.583333</v>
      </c>
      <c r="Y30" s="51">
        <f t="shared" si="31"/>
        <v>3844667256.9305563</v>
      </c>
      <c r="Z30" s="51">
        <f t="shared" si="31"/>
        <v>3754533553.0960646</v>
      </c>
      <c r="AA30" s="51">
        <f t="shared" si="31"/>
        <v>3755657047.5821276</v>
      </c>
      <c r="AB30" s="51">
        <f t="shared" si="31"/>
        <v>3734110561.6454577</v>
      </c>
      <c r="AC30" s="51">
        <f t="shared" si="31"/>
        <v>59844181174.33754</v>
      </c>
      <c r="AD30" s="116">
        <f t="shared" ref="AD30:AD93" si="32">O30-AC30</f>
        <v>7602245825.6624603</v>
      </c>
    </row>
    <row r="31" spans="1:30" ht="15" customHeight="1" x14ac:dyDescent="0.25">
      <c r="A31" s="98" t="s">
        <v>43</v>
      </c>
      <c r="B31" s="98" t="s">
        <v>14</v>
      </c>
      <c r="C31" s="98" t="s">
        <v>18</v>
      </c>
      <c r="D31" s="169" t="s">
        <v>18</v>
      </c>
      <c r="E31" s="169"/>
      <c r="F31" s="169"/>
      <c r="G31" s="169" t="s">
        <v>53</v>
      </c>
      <c r="H31" s="169"/>
      <c r="I31" s="98" t="s">
        <v>30</v>
      </c>
      <c r="J31" s="170" t="s">
        <v>55</v>
      </c>
      <c r="K31" s="170"/>
      <c r="L31" s="170"/>
      <c r="M31" s="170"/>
      <c r="N31" s="170"/>
      <c r="O31" s="171">
        <v>400000000</v>
      </c>
      <c r="P31" s="171"/>
      <c r="Q31" s="135">
        <v>50144261</v>
      </c>
      <c r="R31" s="135">
        <v>0</v>
      </c>
      <c r="S31" s="135">
        <v>0</v>
      </c>
      <c r="T31" s="135">
        <v>25455449</v>
      </c>
      <c r="U31" s="135">
        <v>84543968</v>
      </c>
      <c r="V31" s="135">
        <v>0</v>
      </c>
      <c r="W31" s="31">
        <f>SUM(Q31:V31)/6</f>
        <v>26690613</v>
      </c>
      <c r="X31" s="31">
        <f t="shared" ref="X31:AB44" si="33">SUM(R31:W31)/6</f>
        <v>22781671.666666668</v>
      </c>
      <c r="Y31" s="31">
        <f t="shared" si="33"/>
        <v>26578616.944444444</v>
      </c>
      <c r="Z31" s="31">
        <f t="shared" si="33"/>
        <v>31008386.435185183</v>
      </c>
      <c r="AA31" s="31">
        <f t="shared" si="33"/>
        <v>31933876.007716049</v>
      </c>
      <c r="AB31" s="31">
        <f t="shared" si="33"/>
        <v>23165527.342335392</v>
      </c>
      <c r="AC31" s="31">
        <f>SUM(Q31:AB31)</f>
        <v>322302369.39634776</v>
      </c>
      <c r="AD31" s="115">
        <f t="shared" si="32"/>
        <v>77697630.603652239</v>
      </c>
    </row>
    <row r="32" spans="1:30" ht="15" customHeight="1" x14ac:dyDescent="0.25">
      <c r="A32" s="98" t="s">
        <v>43</v>
      </c>
      <c r="B32" s="98" t="s">
        <v>14</v>
      </c>
      <c r="C32" s="98" t="s">
        <v>18</v>
      </c>
      <c r="D32" s="169" t="s">
        <v>18</v>
      </c>
      <c r="E32" s="169"/>
      <c r="F32" s="169"/>
      <c r="G32" s="169" t="s">
        <v>53</v>
      </c>
      <c r="H32" s="169"/>
      <c r="I32" s="98" t="s">
        <v>21</v>
      </c>
      <c r="J32" s="170" t="s">
        <v>56</v>
      </c>
      <c r="K32" s="170"/>
      <c r="L32" s="170"/>
      <c r="M32" s="170"/>
      <c r="N32" s="170"/>
      <c r="O32" s="171">
        <v>50000000</v>
      </c>
      <c r="P32" s="171"/>
      <c r="Q32" s="135">
        <v>5619675</v>
      </c>
      <c r="R32" s="135">
        <v>0</v>
      </c>
      <c r="S32" s="135">
        <v>0</v>
      </c>
      <c r="T32" s="135">
        <v>2887619</v>
      </c>
      <c r="U32" s="135">
        <v>10422159</v>
      </c>
      <c r="V32" s="135">
        <v>0</v>
      </c>
      <c r="W32" s="31">
        <f t="shared" ref="W32:AA95" si="34">SUM(Q32:V32)/6</f>
        <v>3154908.8333333335</v>
      </c>
      <c r="X32" s="31">
        <f t="shared" si="33"/>
        <v>2744114.4722222225</v>
      </c>
      <c r="Y32" s="31">
        <f t="shared" si="33"/>
        <v>3201466.8842592593</v>
      </c>
      <c r="Z32" s="31">
        <f t="shared" si="33"/>
        <v>3735044.6983024688</v>
      </c>
      <c r="AA32" s="31">
        <f t="shared" si="33"/>
        <v>3876282.3146862141</v>
      </c>
      <c r="AB32" s="31">
        <f t="shared" si="33"/>
        <v>2785302.8671339164</v>
      </c>
      <c r="AC32" s="31">
        <f t="shared" ref="AC32:AC95" si="35">SUM(Q32:AB32)</f>
        <v>38426573.069937415</v>
      </c>
      <c r="AD32" s="115">
        <f t="shared" si="32"/>
        <v>11573426.930062585</v>
      </c>
    </row>
    <row r="33" spans="1:30" ht="15" customHeight="1" x14ac:dyDescent="0.25">
      <c r="A33" s="118" t="s">
        <v>43</v>
      </c>
      <c r="B33" s="118" t="s">
        <v>14</v>
      </c>
      <c r="C33" s="118" t="s">
        <v>18</v>
      </c>
      <c r="D33" s="172" t="s">
        <v>16</v>
      </c>
      <c r="E33" s="172"/>
      <c r="F33" s="172"/>
      <c r="G33" s="172" t="s">
        <v>18</v>
      </c>
      <c r="H33" s="172"/>
      <c r="I33" s="119" t="s">
        <v>30</v>
      </c>
      <c r="J33" s="173" t="s">
        <v>59</v>
      </c>
      <c r="K33" s="173"/>
      <c r="L33" s="173"/>
      <c r="M33" s="173"/>
      <c r="N33" s="173"/>
      <c r="O33" s="174">
        <v>8178150000</v>
      </c>
      <c r="P33" s="174"/>
      <c r="Q33" s="135">
        <v>575187480</v>
      </c>
      <c r="R33" s="135">
        <v>580162812</v>
      </c>
      <c r="S33" s="135">
        <v>578628750</v>
      </c>
      <c r="T33" s="135">
        <v>1205471500</v>
      </c>
      <c r="U33" s="135">
        <v>578231250</v>
      </c>
      <c r="V33" s="135">
        <v>571474250</v>
      </c>
      <c r="W33" s="31">
        <f>+tamsil!X16</f>
        <v>570740250</v>
      </c>
      <c r="X33" s="31">
        <f>+tamsil!Y16</f>
        <v>428055187</v>
      </c>
      <c r="Y33" s="31">
        <f>+tamsil!Z16</f>
        <v>428055187</v>
      </c>
      <c r="Z33" s="31">
        <f>+tamsil!AA16</f>
        <v>428055187</v>
      </c>
      <c r="AA33" s="31">
        <f>+tamsil!AB16</f>
        <v>428055187</v>
      </c>
      <c r="AB33" s="31">
        <f>+tamsil!AC16</f>
        <v>428055187</v>
      </c>
      <c r="AC33" s="142">
        <f>SUM(Q33:AB33)</f>
        <v>6800172227</v>
      </c>
      <c r="AD33" s="115">
        <f t="shared" si="32"/>
        <v>1377977773</v>
      </c>
    </row>
    <row r="34" spans="1:30" ht="15" customHeight="1" x14ac:dyDescent="0.25">
      <c r="A34" s="118" t="s">
        <v>43</v>
      </c>
      <c r="B34" s="118" t="s">
        <v>14</v>
      </c>
      <c r="C34" s="118" t="s">
        <v>18</v>
      </c>
      <c r="D34" s="172" t="s">
        <v>16</v>
      </c>
      <c r="E34" s="172"/>
      <c r="F34" s="172"/>
      <c r="G34" s="172" t="s">
        <v>18</v>
      </c>
      <c r="H34" s="172"/>
      <c r="I34" s="119" t="s">
        <v>21</v>
      </c>
      <c r="J34" s="173" t="s">
        <v>60</v>
      </c>
      <c r="K34" s="173"/>
      <c r="L34" s="173"/>
      <c r="M34" s="173"/>
      <c r="N34" s="173"/>
      <c r="O34" s="174">
        <v>1793400000</v>
      </c>
      <c r="P34" s="174"/>
      <c r="Q34" s="135">
        <v>129618125</v>
      </c>
      <c r="R34" s="135">
        <v>129409500</v>
      </c>
      <c r="S34" s="135">
        <v>130968750</v>
      </c>
      <c r="T34" s="135">
        <v>263950500</v>
      </c>
      <c r="U34" s="135">
        <v>129739500</v>
      </c>
      <c r="V34" s="135">
        <v>128749500</v>
      </c>
      <c r="W34" s="31">
        <f>+tamsil!X17</f>
        <v>131785500</v>
      </c>
      <c r="X34" s="31">
        <f>+tamsil!Y17</f>
        <v>98839125</v>
      </c>
      <c r="Y34" s="31">
        <f>+tamsil!Z17</f>
        <v>98839125</v>
      </c>
      <c r="Z34" s="31">
        <f>+tamsil!AA17</f>
        <v>98839125</v>
      </c>
      <c r="AA34" s="31">
        <f>+tamsil!AB17</f>
        <v>98839125</v>
      </c>
      <c r="AB34" s="31">
        <f>+tamsil!AC17</f>
        <v>98839125</v>
      </c>
      <c r="AC34" s="142">
        <f>SUM(Q34:AB34)</f>
        <v>1538417000</v>
      </c>
      <c r="AD34" s="115">
        <f t="shared" si="32"/>
        <v>254983000</v>
      </c>
    </row>
    <row r="35" spans="1:30" ht="14.25" customHeight="1" x14ac:dyDescent="0.25">
      <c r="A35" s="118" t="s">
        <v>43</v>
      </c>
      <c r="B35" s="118" t="s">
        <v>14</v>
      </c>
      <c r="C35" s="118" t="s">
        <v>18</v>
      </c>
      <c r="D35" s="172" t="s">
        <v>16</v>
      </c>
      <c r="E35" s="172"/>
      <c r="F35" s="172"/>
      <c r="G35" s="172" t="s">
        <v>61</v>
      </c>
      <c r="H35" s="172"/>
      <c r="I35" s="119" t="s">
        <v>30</v>
      </c>
      <c r="J35" s="173" t="s">
        <v>63</v>
      </c>
      <c r="K35" s="173"/>
      <c r="L35" s="173"/>
      <c r="M35" s="173"/>
      <c r="N35" s="173"/>
      <c r="O35" s="174">
        <v>24500000</v>
      </c>
      <c r="P35" s="174"/>
      <c r="Q35" s="135">
        <v>0</v>
      </c>
      <c r="R35" s="135">
        <v>12250000</v>
      </c>
      <c r="S35" s="135">
        <v>11100000</v>
      </c>
      <c r="T35" s="135">
        <v>0</v>
      </c>
      <c r="U35" s="135">
        <v>0</v>
      </c>
      <c r="V35" s="135">
        <v>0</v>
      </c>
      <c r="W35" s="31">
        <f>+tamsil!X19</f>
        <v>0</v>
      </c>
      <c r="X35" s="31">
        <f>+tamsil!Y19</f>
        <v>0</v>
      </c>
      <c r="Y35" s="31">
        <f>+tamsil!Z19</f>
        <v>0</v>
      </c>
      <c r="Z35" s="31">
        <f>+tamsil!AA19</f>
        <v>0</v>
      </c>
      <c r="AA35" s="31">
        <f>+tamsil!AB19</f>
        <v>0</v>
      </c>
      <c r="AB35" s="31">
        <f>+tamsil!AC19</f>
        <v>0</v>
      </c>
      <c r="AC35" s="142">
        <f t="shared" si="35"/>
        <v>23350000</v>
      </c>
      <c r="AD35" s="115">
        <f t="shared" si="32"/>
        <v>1150000</v>
      </c>
    </row>
    <row r="36" spans="1:30" ht="15" customHeight="1" x14ac:dyDescent="0.25">
      <c r="A36" s="118" t="s">
        <v>43</v>
      </c>
      <c r="B36" s="118" t="s">
        <v>14</v>
      </c>
      <c r="C36" s="118" t="s">
        <v>18</v>
      </c>
      <c r="D36" s="172" t="s">
        <v>61</v>
      </c>
      <c r="E36" s="172"/>
      <c r="F36" s="172"/>
      <c r="G36" s="172" t="s">
        <v>28</v>
      </c>
      <c r="H36" s="172"/>
      <c r="I36" s="119" t="s">
        <v>30</v>
      </c>
      <c r="J36" s="173" t="s">
        <v>66</v>
      </c>
      <c r="K36" s="173"/>
      <c r="L36" s="173"/>
      <c r="M36" s="173"/>
      <c r="N36" s="173"/>
      <c r="O36" s="174">
        <v>34868980000</v>
      </c>
      <c r="P36" s="174"/>
      <c r="Q36" s="135">
        <v>5669611713</v>
      </c>
      <c r="R36" s="135">
        <v>3379751287</v>
      </c>
      <c r="S36" s="135">
        <v>2863298565</v>
      </c>
      <c r="T36" s="135">
        <v>2753291304</v>
      </c>
      <c r="U36" s="135">
        <v>2171481516</v>
      </c>
      <c r="V36" s="135">
        <v>2370053019</v>
      </c>
      <c r="W36" s="31">
        <f>+jaspel!X16</f>
        <v>2256475374</v>
      </c>
      <c r="X36" s="31">
        <f>+jaspel!Y16</f>
        <v>1846207124</v>
      </c>
      <c r="Y36" s="31">
        <f>+jaspel!Z16</f>
        <v>1846207124</v>
      </c>
      <c r="Z36" s="31">
        <f>+jaspel!AA16</f>
        <v>1846207124</v>
      </c>
      <c r="AA36" s="31">
        <f>+jaspel!AB16</f>
        <v>1846207124</v>
      </c>
      <c r="AB36" s="31">
        <f>+jaspel!AC16</f>
        <v>1846207124</v>
      </c>
      <c r="AC36" s="142">
        <f t="shared" si="35"/>
        <v>30694998398</v>
      </c>
      <c r="AD36" s="115">
        <f t="shared" si="32"/>
        <v>4173981602</v>
      </c>
    </row>
    <row r="37" spans="1:30" ht="24.75" customHeight="1" x14ac:dyDescent="0.25">
      <c r="A37" s="98" t="s">
        <v>43</v>
      </c>
      <c r="B37" s="98" t="s">
        <v>14</v>
      </c>
      <c r="C37" s="98" t="s">
        <v>16</v>
      </c>
      <c r="D37" s="169" t="s">
        <v>16</v>
      </c>
      <c r="E37" s="169"/>
      <c r="F37" s="169"/>
      <c r="G37" s="169" t="s">
        <v>18</v>
      </c>
      <c r="H37" s="169"/>
      <c r="I37" s="98" t="s">
        <v>41</v>
      </c>
      <c r="J37" s="170" t="s">
        <v>106</v>
      </c>
      <c r="K37" s="170"/>
      <c r="L37" s="170"/>
      <c r="M37" s="170"/>
      <c r="N37" s="170"/>
      <c r="O37" s="171">
        <f>12000000+2900000</f>
        <v>14900000</v>
      </c>
      <c r="P37" s="171"/>
      <c r="Q37" s="135">
        <v>0</v>
      </c>
      <c r="R37" s="135">
        <v>0</v>
      </c>
      <c r="S37" s="135">
        <v>0</v>
      </c>
      <c r="T37" s="135">
        <v>0</v>
      </c>
      <c r="U37" s="135">
        <v>0</v>
      </c>
      <c r="V37" s="135">
        <v>0</v>
      </c>
      <c r="W37" s="31">
        <f t="shared" si="34"/>
        <v>0</v>
      </c>
      <c r="X37" s="31">
        <f t="shared" si="33"/>
        <v>0</v>
      </c>
      <c r="Y37" s="31">
        <f t="shared" si="33"/>
        <v>0</v>
      </c>
      <c r="Z37" s="31">
        <f t="shared" si="33"/>
        <v>0</v>
      </c>
      <c r="AA37" s="31">
        <f t="shared" si="33"/>
        <v>0</v>
      </c>
      <c r="AB37" s="31">
        <f t="shared" si="33"/>
        <v>0</v>
      </c>
      <c r="AC37" s="31">
        <f t="shared" si="35"/>
        <v>0</v>
      </c>
      <c r="AD37" s="115">
        <f t="shared" si="32"/>
        <v>14900000</v>
      </c>
    </row>
    <row r="38" spans="1:30" ht="24.75" customHeight="1" x14ac:dyDescent="0.25">
      <c r="A38" s="128" t="s">
        <v>43</v>
      </c>
      <c r="B38" s="128" t="s">
        <v>14</v>
      </c>
      <c r="C38" s="128" t="s">
        <v>16</v>
      </c>
      <c r="D38" s="172" t="s">
        <v>16</v>
      </c>
      <c r="E38" s="172"/>
      <c r="F38" s="172"/>
      <c r="G38" s="172" t="s">
        <v>18</v>
      </c>
      <c r="H38" s="172"/>
      <c r="I38" s="128" t="s">
        <v>70</v>
      </c>
      <c r="J38" s="173" t="s">
        <v>107</v>
      </c>
      <c r="K38" s="173"/>
      <c r="L38" s="173"/>
      <c r="M38" s="173"/>
      <c r="N38" s="173"/>
      <c r="O38" s="174">
        <v>2400000</v>
      </c>
      <c r="P38" s="174"/>
      <c r="Q38" s="135">
        <v>0</v>
      </c>
      <c r="R38" s="135">
        <v>0</v>
      </c>
      <c r="S38" s="135">
        <v>0</v>
      </c>
      <c r="T38" s="135">
        <v>0</v>
      </c>
      <c r="U38" s="135">
        <v>0</v>
      </c>
      <c r="V38" s="135">
        <v>0</v>
      </c>
      <c r="W38" s="31">
        <v>1200000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142">
        <f t="shared" si="35"/>
        <v>1200000</v>
      </c>
      <c r="AD38" s="115">
        <f t="shared" si="32"/>
        <v>1200000</v>
      </c>
    </row>
    <row r="39" spans="1:30" ht="24.75" customHeight="1" x14ac:dyDescent="0.25">
      <c r="A39" s="128" t="s">
        <v>43</v>
      </c>
      <c r="B39" s="128" t="s">
        <v>14</v>
      </c>
      <c r="C39" s="128" t="s">
        <v>16</v>
      </c>
      <c r="D39" s="172" t="s">
        <v>16</v>
      </c>
      <c r="E39" s="172"/>
      <c r="F39" s="172"/>
      <c r="G39" s="172" t="s">
        <v>18</v>
      </c>
      <c r="H39" s="172"/>
      <c r="I39" s="128" t="s">
        <v>108</v>
      </c>
      <c r="J39" s="173" t="s">
        <v>109</v>
      </c>
      <c r="K39" s="173"/>
      <c r="L39" s="173"/>
      <c r="M39" s="173"/>
      <c r="N39" s="173"/>
      <c r="O39" s="174">
        <f>11400000+4400000</f>
        <v>15800000</v>
      </c>
      <c r="P39" s="174"/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31">
        <v>5700000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142">
        <f t="shared" si="35"/>
        <v>5700000</v>
      </c>
      <c r="AD39" s="115">
        <f t="shared" si="32"/>
        <v>10100000</v>
      </c>
    </row>
    <row r="40" spans="1:30" ht="15" customHeight="1" x14ac:dyDescent="0.25">
      <c r="A40" s="128" t="s">
        <v>43</v>
      </c>
      <c r="B40" s="128" t="s">
        <v>14</v>
      </c>
      <c r="C40" s="128" t="s">
        <v>16</v>
      </c>
      <c r="D40" s="172" t="s">
        <v>16</v>
      </c>
      <c r="E40" s="172"/>
      <c r="F40" s="172"/>
      <c r="G40" s="172" t="s">
        <v>18</v>
      </c>
      <c r="H40" s="172"/>
      <c r="I40" s="128" t="s">
        <v>110</v>
      </c>
      <c r="J40" s="173" t="s">
        <v>111</v>
      </c>
      <c r="K40" s="173"/>
      <c r="L40" s="173"/>
      <c r="M40" s="173"/>
      <c r="N40" s="173"/>
      <c r="O40" s="174">
        <v>4688100000</v>
      </c>
      <c r="P40" s="174"/>
      <c r="Q40" s="135">
        <v>0</v>
      </c>
      <c r="R40" s="135">
        <v>335118100</v>
      </c>
      <c r="S40" s="135">
        <v>628826000</v>
      </c>
      <c r="T40" s="135">
        <v>345713000</v>
      </c>
      <c r="U40" s="135">
        <v>345713000</v>
      </c>
      <c r="V40" s="135">
        <v>638798000</v>
      </c>
      <c r="W40" s="31">
        <f>+'Gaji Non ASN'!W14</f>
        <v>339033000</v>
      </c>
      <c r="X40" s="31">
        <f>+'Gaji Non ASN'!X14</f>
        <v>329150137.5</v>
      </c>
      <c r="Y40" s="31">
        <f>+'Gaji Non ASN'!Y14</f>
        <v>328404142.1875</v>
      </c>
      <c r="Z40" s="31">
        <f>+'Gaji Non ASN'!Z14</f>
        <v>290851409.9609375</v>
      </c>
      <c r="AA40" s="31">
        <f>+'Gaji Non ASN'!AA14</f>
        <v>283993711.20605469</v>
      </c>
      <c r="AB40" s="31">
        <f>+'Gaji Non ASN'!AB14</f>
        <v>276278800.10681152</v>
      </c>
      <c r="AC40" s="142">
        <f t="shared" si="35"/>
        <v>4141879300.9613037</v>
      </c>
      <c r="AD40" s="115">
        <f t="shared" si="32"/>
        <v>546220699.03869629</v>
      </c>
    </row>
    <row r="41" spans="1:30" ht="15" customHeight="1" x14ac:dyDescent="0.25">
      <c r="A41" s="128" t="s">
        <v>43</v>
      </c>
      <c r="B41" s="128" t="s">
        <v>14</v>
      </c>
      <c r="C41" s="128" t="s">
        <v>16</v>
      </c>
      <c r="D41" s="172" t="s">
        <v>16</v>
      </c>
      <c r="E41" s="172"/>
      <c r="F41" s="172"/>
      <c r="G41" s="172" t="s">
        <v>18</v>
      </c>
      <c r="H41" s="172"/>
      <c r="I41" s="128" t="s">
        <v>114</v>
      </c>
      <c r="J41" s="173" t="s">
        <v>115</v>
      </c>
      <c r="K41" s="173"/>
      <c r="L41" s="173"/>
      <c r="M41" s="173"/>
      <c r="N41" s="173"/>
      <c r="O41" s="174">
        <v>3405360000</v>
      </c>
      <c r="P41" s="174"/>
      <c r="Q41" s="135">
        <v>0</v>
      </c>
      <c r="R41" s="135">
        <v>246194800</v>
      </c>
      <c r="S41" s="135">
        <v>490552600</v>
      </c>
      <c r="T41" s="135">
        <v>246776300</v>
      </c>
      <c r="U41" s="135">
        <v>247144300</v>
      </c>
      <c r="V41" s="135">
        <v>494156600</v>
      </c>
      <c r="W41" s="31">
        <f>+'Gaji Non ASN'!W15</f>
        <v>248278300</v>
      </c>
      <c r="X41" s="31">
        <f>+'Gaji Non ASN'!X15</f>
        <v>246637862.5</v>
      </c>
      <c r="Y41" s="31">
        <f>+'Gaji Non ASN'!Y15</f>
        <v>246693245.3125</v>
      </c>
      <c r="Z41" s="31">
        <f>+'Gaji Non ASN'!Z15</f>
        <v>216210825.9765625</v>
      </c>
      <c r="AA41" s="31">
        <f>+'Gaji Non ASN'!AA15</f>
        <v>212390141.72363281</v>
      </c>
      <c r="AB41" s="31">
        <f>+'Gaji Non ASN'!AB15</f>
        <v>208045871.93908691</v>
      </c>
      <c r="AC41" s="142">
        <f t="shared" si="35"/>
        <v>3103080847.4517822</v>
      </c>
      <c r="AD41" s="115">
        <f t="shared" si="32"/>
        <v>302279152.54821777</v>
      </c>
    </row>
    <row r="42" spans="1:30" ht="15" customHeight="1" x14ac:dyDescent="0.25">
      <c r="A42" s="98" t="s">
        <v>43</v>
      </c>
      <c r="B42" s="98" t="s">
        <v>14</v>
      </c>
      <c r="C42" s="98" t="s">
        <v>16</v>
      </c>
      <c r="D42" s="169" t="s">
        <v>16</v>
      </c>
      <c r="E42" s="169"/>
      <c r="F42" s="169"/>
      <c r="G42" s="169" t="s">
        <v>18</v>
      </c>
      <c r="H42" s="169"/>
      <c r="I42" s="98" t="s">
        <v>82</v>
      </c>
      <c r="J42" s="170" t="s">
        <v>116</v>
      </c>
      <c r="K42" s="170"/>
      <c r="L42" s="170"/>
      <c r="M42" s="170"/>
      <c r="N42" s="170"/>
      <c r="O42" s="171">
        <v>318456000</v>
      </c>
      <c r="P42" s="171"/>
      <c r="Q42" s="135">
        <v>0</v>
      </c>
      <c r="R42" s="135">
        <v>24023000</v>
      </c>
      <c r="S42" s="135">
        <v>37313000</v>
      </c>
      <c r="T42" s="135">
        <v>24023000</v>
      </c>
      <c r="U42" s="135">
        <v>24023000</v>
      </c>
      <c r="V42" s="135">
        <v>37313000</v>
      </c>
      <c r="W42" s="31">
        <f t="shared" si="34"/>
        <v>24449166.666666668</v>
      </c>
      <c r="X42" s="31">
        <f t="shared" si="33"/>
        <v>28524027.777777776</v>
      </c>
      <c r="Y42" s="31">
        <f t="shared" si="33"/>
        <v>29274199.074074071</v>
      </c>
      <c r="Z42" s="31">
        <f t="shared" si="33"/>
        <v>27934398.919753086</v>
      </c>
      <c r="AA42" s="31">
        <f t="shared" si="33"/>
        <v>28586298.739711929</v>
      </c>
      <c r="AB42" s="31">
        <f t="shared" si="33"/>
        <v>29346848.529663924</v>
      </c>
      <c r="AC42" s="31">
        <f t="shared" si="35"/>
        <v>314809939.70764738</v>
      </c>
      <c r="AD42" s="115">
        <f t="shared" si="32"/>
        <v>3646060.2923526168</v>
      </c>
    </row>
    <row r="43" spans="1:30" ht="15" customHeight="1" x14ac:dyDescent="0.25">
      <c r="A43" s="98" t="s">
        <v>43</v>
      </c>
      <c r="B43" s="98" t="s">
        <v>14</v>
      </c>
      <c r="C43" s="98" t="s">
        <v>16</v>
      </c>
      <c r="D43" s="169" t="s">
        <v>16</v>
      </c>
      <c r="E43" s="169"/>
      <c r="F43" s="169"/>
      <c r="G43" s="169" t="s">
        <v>18</v>
      </c>
      <c r="H43" s="169"/>
      <c r="I43" s="98" t="s">
        <v>84</v>
      </c>
      <c r="J43" s="170" t="s">
        <v>117</v>
      </c>
      <c r="K43" s="170"/>
      <c r="L43" s="170"/>
      <c r="M43" s="170"/>
      <c r="N43" s="170"/>
      <c r="O43" s="171">
        <v>1277280000</v>
      </c>
      <c r="P43" s="171"/>
      <c r="Q43" s="135">
        <v>0</v>
      </c>
      <c r="R43" s="135">
        <v>101440000</v>
      </c>
      <c r="S43" s="135">
        <v>202880000</v>
      </c>
      <c r="T43" s="135">
        <v>27750000</v>
      </c>
      <c r="U43" s="135">
        <v>101440000</v>
      </c>
      <c r="V43" s="135">
        <v>101440000</v>
      </c>
      <c r="W43" s="31">
        <f t="shared" si="34"/>
        <v>89158333.333333328</v>
      </c>
      <c r="X43" s="31">
        <f t="shared" si="33"/>
        <v>104018055.55555557</v>
      </c>
      <c r="Y43" s="31">
        <f t="shared" si="33"/>
        <v>104447731.48148148</v>
      </c>
      <c r="Z43" s="31">
        <f t="shared" si="33"/>
        <v>88042353.395061731</v>
      </c>
      <c r="AA43" s="31">
        <f t="shared" si="33"/>
        <v>98091078.960905358</v>
      </c>
      <c r="AB43" s="31">
        <f t="shared" si="33"/>
        <v>97532925.454389572</v>
      </c>
      <c r="AC43" s="31">
        <f t="shared" si="35"/>
        <v>1116240478.180727</v>
      </c>
      <c r="AD43" s="115">
        <f t="shared" si="32"/>
        <v>161039521.81927299</v>
      </c>
    </row>
    <row r="44" spans="1:30" ht="15" customHeight="1" x14ac:dyDescent="0.25">
      <c r="A44" s="98" t="s">
        <v>43</v>
      </c>
      <c r="B44" s="98" t="s">
        <v>14</v>
      </c>
      <c r="C44" s="98" t="s">
        <v>16</v>
      </c>
      <c r="D44" s="169" t="s">
        <v>16</v>
      </c>
      <c r="E44" s="169"/>
      <c r="F44" s="169"/>
      <c r="G44" s="169" t="s">
        <v>18</v>
      </c>
      <c r="H44" s="169"/>
      <c r="I44" s="98" t="s">
        <v>86</v>
      </c>
      <c r="J44" s="170" t="s">
        <v>118</v>
      </c>
      <c r="K44" s="170"/>
      <c r="L44" s="170"/>
      <c r="M44" s="170"/>
      <c r="N44" s="170"/>
      <c r="O44" s="171">
        <v>351000000</v>
      </c>
      <c r="P44" s="171"/>
      <c r="Q44" s="135">
        <v>0</v>
      </c>
      <c r="R44" s="135">
        <v>29250000</v>
      </c>
      <c r="S44" s="135">
        <v>58500000</v>
      </c>
      <c r="T44" s="135">
        <v>0</v>
      </c>
      <c r="U44" s="135">
        <v>29250000</v>
      </c>
      <c r="V44" s="135">
        <v>29250000</v>
      </c>
      <c r="W44" s="31">
        <f t="shared" si="34"/>
        <v>24375000</v>
      </c>
      <c r="X44" s="31">
        <f t="shared" si="33"/>
        <v>28437500</v>
      </c>
      <c r="Y44" s="31">
        <f t="shared" si="33"/>
        <v>28302083.333333332</v>
      </c>
      <c r="Z44" s="31">
        <f t="shared" si="33"/>
        <v>23269097.222222224</v>
      </c>
      <c r="AA44" s="31">
        <f t="shared" si="33"/>
        <v>27147280.092592597</v>
      </c>
      <c r="AB44" s="31">
        <f t="shared" si="33"/>
        <v>26796826.774691358</v>
      </c>
      <c r="AC44" s="31">
        <f t="shared" si="35"/>
        <v>304577787.42283952</v>
      </c>
      <c r="AD44" s="115">
        <f t="shared" si="32"/>
        <v>46422212.577160478</v>
      </c>
    </row>
    <row r="45" spans="1:30" ht="15" customHeight="1" x14ac:dyDescent="0.25">
      <c r="A45" s="128" t="s">
        <v>43</v>
      </c>
      <c r="B45" s="128" t="s">
        <v>14</v>
      </c>
      <c r="C45" s="128" t="s">
        <v>16</v>
      </c>
      <c r="D45" s="172" t="s">
        <v>16</v>
      </c>
      <c r="E45" s="172"/>
      <c r="F45" s="172"/>
      <c r="G45" s="172" t="s">
        <v>18</v>
      </c>
      <c r="H45" s="172"/>
      <c r="I45" s="128" t="s">
        <v>119</v>
      </c>
      <c r="J45" s="173" t="s">
        <v>120</v>
      </c>
      <c r="K45" s="173"/>
      <c r="L45" s="173"/>
      <c r="M45" s="173"/>
      <c r="N45" s="173"/>
      <c r="O45" s="174">
        <v>152200000</v>
      </c>
      <c r="P45" s="174"/>
      <c r="Q45" s="135">
        <v>0</v>
      </c>
      <c r="R45" s="135">
        <v>10764600</v>
      </c>
      <c r="S45" s="135">
        <v>21529200</v>
      </c>
      <c r="T45" s="135">
        <v>10878600</v>
      </c>
      <c r="U45" s="135">
        <v>10878600</v>
      </c>
      <c r="V45" s="135">
        <v>21757200</v>
      </c>
      <c r="W45" s="31">
        <f>+'Gaji Non ASN'!W16</f>
        <v>10878600</v>
      </c>
      <c r="X45" s="31">
        <f>+'Gaji Non ASN'!X16</f>
        <v>10835850</v>
      </c>
      <c r="Y45" s="31">
        <f>+'Gaji Non ASN'!Y16</f>
        <v>10844756.25</v>
      </c>
      <c r="Z45" s="31">
        <f>+'Gaji Non ASN'!Z16</f>
        <v>9509200.78125</v>
      </c>
      <c r="AA45" s="31">
        <f>+'Gaji Non ASN'!AA16</f>
        <v>9338025.87890625</v>
      </c>
      <c r="AB45" s="31">
        <f>+'Gaji Non ASN'!AB16</f>
        <v>9145454.1137695313</v>
      </c>
      <c r="AC45" s="142">
        <f t="shared" si="35"/>
        <v>136360087.02392578</v>
      </c>
      <c r="AD45" s="115">
        <f t="shared" si="32"/>
        <v>15839912.976074219</v>
      </c>
    </row>
    <row r="46" spans="1:30" ht="15" customHeight="1" x14ac:dyDescent="0.25">
      <c r="A46" s="128" t="s">
        <v>43</v>
      </c>
      <c r="B46" s="128" t="s">
        <v>14</v>
      </c>
      <c r="C46" s="128" t="s">
        <v>16</v>
      </c>
      <c r="D46" s="172" t="s">
        <v>16</v>
      </c>
      <c r="E46" s="172"/>
      <c r="F46" s="172"/>
      <c r="G46" s="172" t="s">
        <v>18</v>
      </c>
      <c r="H46" s="172"/>
      <c r="I46" s="128" t="s">
        <v>121</v>
      </c>
      <c r="J46" s="173" t="s">
        <v>122</v>
      </c>
      <c r="K46" s="173"/>
      <c r="L46" s="173"/>
      <c r="M46" s="173"/>
      <c r="N46" s="173"/>
      <c r="O46" s="174">
        <v>290400000</v>
      </c>
      <c r="P46" s="174"/>
      <c r="Q46" s="135">
        <v>0</v>
      </c>
      <c r="R46" s="135">
        <v>20397400</v>
      </c>
      <c r="S46" s="135">
        <v>40794800</v>
      </c>
      <c r="T46" s="135">
        <v>20397400</v>
      </c>
      <c r="U46" s="135">
        <v>20509400</v>
      </c>
      <c r="V46" s="135">
        <v>41018800</v>
      </c>
      <c r="W46" s="31">
        <f>+'Gaji Non ASN'!W17</f>
        <v>20509400</v>
      </c>
      <c r="X46" s="31">
        <f>+'Gaji Non ASN'!X17</f>
        <v>20453400</v>
      </c>
      <c r="Y46" s="31">
        <f>+'Gaji Non ASN'!Y17</f>
        <v>20460400</v>
      </c>
      <c r="Z46" s="31">
        <f>+'Gaji Non ASN'!Z17</f>
        <v>17918600</v>
      </c>
      <c r="AA46" s="31">
        <f>+'Gaji Non ASN'!AA17</f>
        <v>17608750</v>
      </c>
      <c r="AB46" s="31">
        <f>+'Gaji Non ASN'!AB17</f>
        <v>17246168.75</v>
      </c>
      <c r="AC46" s="142">
        <f t="shared" si="35"/>
        <v>257314518.75</v>
      </c>
      <c r="AD46" s="115">
        <f t="shared" si="32"/>
        <v>33085481.25</v>
      </c>
    </row>
    <row r="47" spans="1:30" ht="15" customHeight="1" x14ac:dyDescent="0.25">
      <c r="A47" s="119" t="s">
        <v>43</v>
      </c>
      <c r="B47" s="119" t="s">
        <v>14</v>
      </c>
      <c r="C47" s="119" t="s">
        <v>16</v>
      </c>
      <c r="D47" s="172" t="s">
        <v>16</v>
      </c>
      <c r="E47" s="172"/>
      <c r="F47" s="172"/>
      <c r="G47" s="172" t="s">
        <v>18</v>
      </c>
      <c r="H47" s="172"/>
      <c r="I47" s="119" t="s">
        <v>155</v>
      </c>
      <c r="J47" s="173" t="s">
        <v>156</v>
      </c>
      <c r="K47" s="173"/>
      <c r="L47" s="173"/>
      <c r="M47" s="173"/>
      <c r="N47" s="173"/>
      <c r="O47" s="174">
        <v>10703001000</v>
      </c>
      <c r="P47" s="174"/>
      <c r="Q47" s="135">
        <v>1943608576</v>
      </c>
      <c r="R47" s="135">
        <v>1126601676</v>
      </c>
      <c r="S47" s="135">
        <v>1014900650</v>
      </c>
      <c r="T47" s="135">
        <v>944842915</v>
      </c>
      <c r="U47" s="135">
        <v>702160493</v>
      </c>
      <c r="V47" s="135">
        <v>784641979</v>
      </c>
      <c r="W47" s="31">
        <f>+jaspel!X18</f>
        <v>769172504</v>
      </c>
      <c r="X47" s="31">
        <f>+jaspel!Y18</f>
        <v>629322958</v>
      </c>
      <c r="Y47" s="31">
        <f>+jaspel!Z18</f>
        <v>629322958</v>
      </c>
      <c r="Z47" s="31">
        <f>+jaspel!AA18</f>
        <v>629322958</v>
      </c>
      <c r="AA47" s="31">
        <f>+jaspel!AB18</f>
        <v>629322958</v>
      </c>
      <c r="AB47" s="31">
        <f>+jaspel!AC18</f>
        <v>629322958</v>
      </c>
      <c r="AC47" s="142">
        <f t="shared" si="35"/>
        <v>10432543583</v>
      </c>
      <c r="AD47" s="115">
        <f t="shared" si="32"/>
        <v>270457417</v>
      </c>
    </row>
    <row r="48" spans="1:30" ht="15" customHeight="1" x14ac:dyDescent="0.25">
      <c r="A48" s="128" t="s">
        <v>43</v>
      </c>
      <c r="B48" s="128" t="s">
        <v>14</v>
      </c>
      <c r="C48" s="128" t="s">
        <v>16</v>
      </c>
      <c r="D48" s="172" t="s">
        <v>16</v>
      </c>
      <c r="E48" s="172"/>
      <c r="F48" s="172"/>
      <c r="G48" s="172" t="s">
        <v>18</v>
      </c>
      <c r="H48" s="172"/>
      <c r="I48" s="128" t="s">
        <v>157</v>
      </c>
      <c r="J48" s="173" t="s">
        <v>158</v>
      </c>
      <c r="K48" s="173"/>
      <c r="L48" s="173"/>
      <c r="M48" s="173"/>
      <c r="N48" s="173"/>
      <c r="O48" s="174">
        <v>95400000</v>
      </c>
      <c r="P48" s="174"/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31">
        <v>93160000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142">
        <f t="shared" si="35"/>
        <v>93160000</v>
      </c>
      <c r="AD48" s="115">
        <f t="shared" si="32"/>
        <v>2240000</v>
      </c>
    </row>
    <row r="49" spans="1:30" ht="15" customHeight="1" x14ac:dyDescent="0.25">
      <c r="A49" s="128" t="s">
        <v>43</v>
      </c>
      <c r="B49" s="128" t="s">
        <v>14</v>
      </c>
      <c r="C49" s="128" t="s">
        <v>16</v>
      </c>
      <c r="D49" s="172" t="s">
        <v>16</v>
      </c>
      <c r="E49" s="172"/>
      <c r="F49" s="172"/>
      <c r="G49" s="172" t="s">
        <v>18</v>
      </c>
      <c r="H49" s="172"/>
      <c r="I49" s="128" t="s">
        <v>159</v>
      </c>
      <c r="J49" s="173" t="s">
        <v>160</v>
      </c>
      <c r="K49" s="173"/>
      <c r="L49" s="173"/>
      <c r="M49" s="173"/>
      <c r="N49" s="173"/>
      <c r="O49" s="174">
        <v>13700000</v>
      </c>
      <c r="P49" s="174"/>
      <c r="Q49" s="135">
        <v>0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31">
        <v>6850000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142">
        <f t="shared" si="35"/>
        <v>6850000</v>
      </c>
      <c r="AD49" s="115">
        <f t="shared" si="32"/>
        <v>6850000</v>
      </c>
    </row>
    <row r="50" spans="1:30" ht="15" customHeight="1" x14ac:dyDescent="0.25">
      <c r="A50" s="98" t="s">
        <v>43</v>
      </c>
      <c r="B50" s="98" t="s">
        <v>14</v>
      </c>
      <c r="C50" s="98" t="s">
        <v>16</v>
      </c>
      <c r="D50" s="169" t="s">
        <v>16</v>
      </c>
      <c r="E50" s="169"/>
      <c r="F50" s="169"/>
      <c r="G50" s="169" t="s">
        <v>185</v>
      </c>
      <c r="H50" s="169"/>
      <c r="I50" s="98" t="s">
        <v>30</v>
      </c>
      <c r="J50" s="170" t="s">
        <v>187</v>
      </c>
      <c r="K50" s="170"/>
      <c r="L50" s="170"/>
      <c r="M50" s="170"/>
      <c r="N50" s="170"/>
      <c r="O50" s="171">
        <v>655000000</v>
      </c>
      <c r="P50" s="171"/>
      <c r="Q50" s="135">
        <v>20500000</v>
      </c>
      <c r="R50" s="135">
        <v>50285022</v>
      </c>
      <c r="S50" s="135">
        <v>39061000</v>
      </c>
      <c r="T50" s="135">
        <v>57162640</v>
      </c>
      <c r="U50" s="135">
        <v>26763810</v>
      </c>
      <c r="V50" s="135">
        <v>31493000</v>
      </c>
      <c r="W50" s="31">
        <f t="shared" si="34"/>
        <v>37544245.333333336</v>
      </c>
      <c r="X50" s="31">
        <f t="shared" si="34"/>
        <v>40384952.888888888</v>
      </c>
      <c r="Y50" s="31">
        <f t="shared" si="34"/>
        <v>38734941.370370373</v>
      </c>
      <c r="Z50" s="31">
        <f t="shared" si="34"/>
        <v>38680598.265432097</v>
      </c>
      <c r="AA50" s="31">
        <f t="shared" si="34"/>
        <v>35600257.976337448</v>
      </c>
      <c r="AB50" s="31">
        <f t="shared" ref="AB50:AB111" si="36">SUM(V50:AA50)/6</f>
        <v>37072999.305727027</v>
      </c>
      <c r="AC50" s="31">
        <f t="shared" si="35"/>
        <v>453283467.14008915</v>
      </c>
      <c r="AD50" s="115">
        <f t="shared" si="32"/>
        <v>201716532.85991085</v>
      </c>
    </row>
    <row r="51" spans="1:30" ht="15" customHeight="1" x14ac:dyDescent="0.25">
      <c r="A51" s="98" t="s">
        <v>43</v>
      </c>
      <c r="B51" s="98" t="s">
        <v>14</v>
      </c>
      <c r="C51" s="98" t="s">
        <v>16</v>
      </c>
      <c r="D51" s="169" t="s">
        <v>164</v>
      </c>
      <c r="E51" s="169"/>
      <c r="F51" s="169"/>
      <c r="G51" s="169" t="s">
        <v>18</v>
      </c>
      <c r="H51" s="169"/>
      <c r="I51" s="98" t="s">
        <v>30</v>
      </c>
      <c r="J51" s="170" t="s">
        <v>202</v>
      </c>
      <c r="K51" s="170"/>
      <c r="L51" s="170"/>
      <c r="M51" s="170"/>
      <c r="N51" s="170"/>
      <c r="O51" s="171">
        <v>139800000</v>
      </c>
      <c r="P51" s="171"/>
      <c r="Q51" s="135">
        <v>0</v>
      </c>
      <c r="R51" s="135">
        <v>8145000</v>
      </c>
      <c r="S51" s="135">
        <v>5813500</v>
      </c>
      <c r="T51" s="135">
        <v>3293000</v>
      </c>
      <c r="U51" s="135">
        <v>6302000</v>
      </c>
      <c r="V51" s="135">
        <v>0</v>
      </c>
      <c r="W51" s="31">
        <f t="shared" si="34"/>
        <v>3925583.3333333335</v>
      </c>
      <c r="X51" s="31">
        <f t="shared" si="34"/>
        <v>4579847.222222222</v>
      </c>
      <c r="Y51" s="31">
        <f t="shared" si="34"/>
        <v>3985655.0925925919</v>
      </c>
      <c r="Z51" s="31">
        <f t="shared" si="34"/>
        <v>3681014.2746913582</v>
      </c>
      <c r="AA51" s="31">
        <f t="shared" si="34"/>
        <v>3745683.3204732514</v>
      </c>
      <c r="AB51" s="31">
        <f t="shared" si="36"/>
        <v>3319630.5405521262</v>
      </c>
      <c r="AC51" s="31">
        <f t="shared" si="35"/>
        <v>46790913.783864878</v>
      </c>
      <c r="AD51" s="115">
        <f t="shared" si="32"/>
        <v>93009086.216135114</v>
      </c>
    </row>
    <row r="52" spans="1:30" ht="15" customHeight="1" x14ac:dyDescent="0.25">
      <c r="A52" s="98" t="s">
        <v>43</v>
      </c>
      <c r="B52" s="98" t="s">
        <v>14</v>
      </c>
      <c r="C52" s="98" t="s">
        <v>16</v>
      </c>
      <c r="D52" s="169" t="s">
        <v>164</v>
      </c>
      <c r="E52" s="169"/>
      <c r="F52" s="169"/>
      <c r="G52" s="169" t="s">
        <v>18</v>
      </c>
      <c r="H52" s="169"/>
      <c r="I52" s="98" t="s">
        <v>41</v>
      </c>
      <c r="J52" s="170" t="s">
        <v>203</v>
      </c>
      <c r="K52" s="170"/>
      <c r="L52" s="170"/>
      <c r="M52" s="170"/>
      <c r="N52" s="170"/>
      <c r="O52" s="171">
        <v>8600000</v>
      </c>
      <c r="P52" s="171"/>
      <c r="Q52" s="135">
        <v>0</v>
      </c>
      <c r="R52" s="135">
        <v>375000</v>
      </c>
      <c r="S52" s="135">
        <v>1600000</v>
      </c>
      <c r="T52" s="135">
        <v>3350000</v>
      </c>
      <c r="U52" s="135">
        <v>750000</v>
      </c>
      <c r="V52" s="135">
        <v>0</v>
      </c>
      <c r="W52" s="31">
        <f t="shared" si="34"/>
        <v>1012500</v>
      </c>
      <c r="X52" s="31">
        <f t="shared" si="34"/>
        <v>1181250</v>
      </c>
      <c r="Y52" s="31">
        <f t="shared" si="34"/>
        <v>1315625</v>
      </c>
      <c r="Z52" s="31">
        <f t="shared" si="34"/>
        <v>1268229.1666666667</v>
      </c>
      <c r="AA52" s="31">
        <f t="shared" si="34"/>
        <v>921267.36111111112</v>
      </c>
      <c r="AB52" s="31">
        <f t="shared" si="36"/>
        <v>949811.92129629629</v>
      </c>
      <c r="AC52" s="31">
        <f t="shared" si="35"/>
        <v>12723683.449074075</v>
      </c>
      <c r="AD52" s="115">
        <f t="shared" si="32"/>
        <v>-4123683.4490740746</v>
      </c>
    </row>
    <row r="53" spans="1:30" ht="15" customHeight="1" x14ac:dyDescent="0.25">
      <c r="A53" s="98" t="s">
        <v>43</v>
      </c>
      <c r="B53" s="98" t="s">
        <v>14</v>
      </c>
      <c r="C53" s="98" t="s">
        <v>16</v>
      </c>
      <c r="D53" s="169" t="s">
        <v>164</v>
      </c>
      <c r="E53" s="169"/>
      <c r="F53" s="169"/>
      <c r="G53" s="169" t="s">
        <v>18</v>
      </c>
      <c r="H53" s="169"/>
      <c r="I53" s="98" t="s">
        <v>70</v>
      </c>
      <c r="J53" s="170" t="s">
        <v>204</v>
      </c>
      <c r="K53" s="170"/>
      <c r="L53" s="170"/>
      <c r="M53" s="170"/>
      <c r="N53" s="170"/>
      <c r="O53" s="171">
        <v>0</v>
      </c>
      <c r="P53" s="171"/>
      <c r="Q53" s="135">
        <v>0</v>
      </c>
      <c r="R53" s="135">
        <v>0</v>
      </c>
      <c r="S53" s="135">
        <v>0</v>
      </c>
      <c r="T53" s="135">
        <v>0</v>
      </c>
      <c r="U53" s="135">
        <v>0</v>
      </c>
      <c r="V53" s="135">
        <v>0</v>
      </c>
      <c r="W53" s="31">
        <f t="shared" si="34"/>
        <v>0</v>
      </c>
      <c r="X53" s="31">
        <f t="shared" si="34"/>
        <v>0</v>
      </c>
      <c r="Y53" s="31">
        <f t="shared" si="34"/>
        <v>0</v>
      </c>
      <c r="Z53" s="31">
        <f t="shared" si="34"/>
        <v>0</v>
      </c>
      <c r="AA53" s="31">
        <f t="shared" si="34"/>
        <v>0</v>
      </c>
      <c r="AB53" s="31">
        <f t="shared" si="36"/>
        <v>0</v>
      </c>
      <c r="AC53" s="31">
        <f t="shared" si="35"/>
        <v>0</v>
      </c>
      <c r="AD53" s="115">
        <f t="shared" si="32"/>
        <v>0</v>
      </c>
    </row>
    <row r="54" spans="1:30" ht="15" customHeight="1" x14ac:dyDescent="0.25">
      <c r="A54" s="98"/>
      <c r="B54" s="98"/>
      <c r="C54" s="98"/>
      <c r="D54" s="169"/>
      <c r="E54" s="169"/>
      <c r="F54" s="169"/>
      <c r="G54" s="169"/>
      <c r="H54" s="169"/>
      <c r="I54" s="98"/>
      <c r="J54" s="170"/>
      <c r="K54" s="170"/>
      <c r="L54" s="170"/>
      <c r="M54" s="170"/>
      <c r="N54" s="170"/>
      <c r="O54" s="171"/>
      <c r="P54" s="171"/>
      <c r="Q54" s="135"/>
      <c r="R54" s="135"/>
      <c r="S54" s="135"/>
      <c r="T54" s="135"/>
      <c r="U54" s="135"/>
      <c r="V54" s="133"/>
      <c r="W54" s="31">
        <f t="shared" si="34"/>
        <v>0</v>
      </c>
      <c r="X54" s="31">
        <f t="shared" si="34"/>
        <v>0</v>
      </c>
      <c r="Y54" s="31">
        <f t="shared" si="34"/>
        <v>0</v>
      </c>
      <c r="Z54" s="31">
        <f t="shared" si="34"/>
        <v>0</v>
      </c>
      <c r="AA54" s="31">
        <f t="shared" si="34"/>
        <v>0</v>
      </c>
      <c r="AB54" s="31">
        <f t="shared" si="36"/>
        <v>0</v>
      </c>
      <c r="AC54" s="31">
        <f t="shared" si="35"/>
        <v>0</v>
      </c>
      <c r="AD54" s="115">
        <f t="shared" si="32"/>
        <v>0</v>
      </c>
    </row>
    <row r="55" spans="1:30" ht="15" customHeight="1" x14ac:dyDescent="0.25">
      <c r="A55" s="101"/>
      <c r="B55" s="101"/>
      <c r="C55" s="101"/>
      <c r="D55" s="166"/>
      <c r="E55" s="166"/>
      <c r="F55" s="166"/>
      <c r="G55" s="166"/>
      <c r="H55" s="166"/>
      <c r="I55" s="101"/>
      <c r="J55" s="167" t="s">
        <v>370</v>
      </c>
      <c r="K55" s="167"/>
      <c r="L55" s="167"/>
      <c r="M55" s="167"/>
      <c r="N55" s="167"/>
      <c r="O55" s="168">
        <f>SUM(O56:P57)</f>
        <v>36248901000</v>
      </c>
      <c r="P55" s="168"/>
      <c r="Q55" s="105">
        <f>SUM(Q56:Q57)</f>
        <v>477063920</v>
      </c>
      <c r="R55" s="105">
        <f t="shared" ref="R55:V55" si="37">SUM(R56:R57)</f>
        <v>3662179529</v>
      </c>
      <c r="S55" s="105">
        <f t="shared" si="37"/>
        <v>1576167773</v>
      </c>
      <c r="T55" s="105">
        <f t="shared" si="37"/>
        <v>3016120993</v>
      </c>
      <c r="U55" s="105">
        <f t="shared" si="37"/>
        <v>4372877804</v>
      </c>
      <c r="V55" s="105">
        <f t="shared" si="37"/>
        <v>1577024189</v>
      </c>
      <c r="W55" s="51">
        <f t="shared" ref="W55" si="38">SUM(W56:W57)</f>
        <v>2063621016</v>
      </c>
      <c r="X55" s="51">
        <f t="shared" ref="X55" si="39">SUM(X56:X57)</f>
        <v>3900769155.1999993</v>
      </c>
      <c r="Y55" s="51">
        <f t="shared" ref="Y55" si="40">SUM(Y56:Y57)</f>
        <v>3900769155.1999993</v>
      </c>
      <c r="Z55" s="51">
        <f t="shared" ref="Z55" si="41">SUM(Z56:Z57)</f>
        <v>3900769155.1999993</v>
      </c>
      <c r="AA55" s="51">
        <f t="shared" ref="AA55" si="42">SUM(AA56:AA57)</f>
        <v>3900769155.1999993</v>
      </c>
      <c r="AB55" s="51">
        <f t="shared" ref="AB55" si="43">SUM(AB56:AB57)</f>
        <v>3900769155.1999993</v>
      </c>
      <c r="AC55" s="117">
        <f>SUM(Q55:AB55)</f>
        <v>36248901000</v>
      </c>
      <c r="AD55" s="116">
        <f t="shared" si="32"/>
        <v>0</v>
      </c>
    </row>
    <row r="56" spans="1:30" ht="15" customHeight="1" x14ac:dyDescent="0.25">
      <c r="A56" s="120" t="s">
        <v>43</v>
      </c>
      <c r="B56" s="120" t="s">
        <v>14</v>
      </c>
      <c r="C56" s="120" t="s">
        <v>16</v>
      </c>
      <c r="D56" s="176" t="s">
        <v>18</v>
      </c>
      <c r="E56" s="176"/>
      <c r="F56" s="176"/>
      <c r="G56" s="176" t="s">
        <v>18</v>
      </c>
      <c r="H56" s="176"/>
      <c r="I56" s="120" t="s">
        <v>74</v>
      </c>
      <c r="J56" s="173" t="s">
        <v>75</v>
      </c>
      <c r="K56" s="173"/>
      <c r="L56" s="173"/>
      <c r="M56" s="173"/>
      <c r="N56" s="173"/>
      <c r="O56" s="177">
        <v>12500000000</v>
      </c>
      <c r="P56" s="177"/>
      <c r="Q56" s="133">
        <v>25389990</v>
      </c>
      <c r="R56" s="133">
        <v>930887073</v>
      </c>
      <c r="S56" s="133">
        <v>429699390</v>
      </c>
      <c r="T56" s="133">
        <v>562822679</v>
      </c>
      <c r="U56" s="133">
        <v>924498495</v>
      </c>
      <c r="V56" s="133">
        <v>268185822</v>
      </c>
      <c r="W56" s="108">
        <f>+'obat alkes'!X13</f>
        <v>544998823</v>
      </c>
      <c r="X56" s="108">
        <f>SUM('obat alkes'!Y23)</f>
        <v>993972029.77472258</v>
      </c>
      <c r="Y56" s="108">
        <f>SUM('obat alkes'!Z23)</f>
        <v>993972029.77472258</v>
      </c>
      <c r="Z56" s="108">
        <f>SUM('obat alkes'!AA23)</f>
        <v>993972029.77472258</v>
      </c>
      <c r="AA56" s="108">
        <f>SUM('obat alkes'!AB23)</f>
        <v>993972029.77472258</v>
      </c>
      <c r="AB56" s="108">
        <f>SUM('obat alkes'!AC23)</f>
        <v>993972029.77472258</v>
      </c>
      <c r="AC56" s="142">
        <f>SUM(Q56:AB56)</f>
        <v>8656342420.8736153</v>
      </c>
      <c r="AD56" s="115">
        <f t="shared" si="32"/>
        <v>3843657579.1263847</v>
      </c>
    </row>
    <row r="57" spans="1:30" ht="15" customHeight="1" x14ac:dyDescent="0.25">
      <c r="A57" s="120" t="s">
        <v>43</v>
      </c>
      <c r="B57" s="120" t="s">
        <v>14</v>
      </c>
      <c r="C57" s="120" t="s">
        <v>16</v>
      </c>
      <c r="D57" s="176" t="s">
        <v>18</v>
      </c>
      <c r="E57" s="176"/>
      <c r="F57" s="176"/>
      <c r="G57" s="176" t="s">
        <v>18</v>
      </c>
      <c r="H57" s="176"/>
      <c r="I57" s="120" t="s">
        <v>94</v>
      </c>
      <c r="J57" s="173" t="s">
        <v>95</v>
      </c>
      <c r="K57" s="173"/>
      <c r="L57" s="173"/>
      <c r="M57" s="173"/>
      <c r="N57" s="173"/>
      <c r="O57" s="177">
        <v>23748901000</v>
      </c>
      <c r="P57" s="177"/>
      <c r="Q57" s="133">
        <v>451673930</v>
      </c>
      <c r="R57" s="133">
        <v>2731292456</v>
      </c>
      <c r="S57" s="133">
        <v>1146468383</v>
      </c>
      <c r="T57" s="133">
        <v>2453298314</v>
      </c>
      <c r="U57" s="133">
        <v>3448379309</v>
      </c>
      <c r="V57" s="133">
        <v>1308838367</v>
      </c>
      <c r="W57" s="108">
        <f>+'obat alkes'!X14</f>
        <v>1518622193</v>
      </c>
      <c r="X57" s="108">
        <f>SUM('obat alkes'!Y22)</f>
        <v>2906797125.4252768</v>
      </c>
      <c r="Y57" s="108">
        <f>SUM('obat alkes'!Z22)</f>
        <v>2906797125.4252768</v>
      </c>
      <c r="Z57" s="108">
        <f>SUM('obat alkes'!AA22)</f>
        <v>2906797125.4252768</v>
      </c>
      <c r="AA57" s="108">
        <f>SUM('obat alkes'!AB22)</f>
        <v>2906797125.4252768</v>
      </c>
      <c r="AB57" s="108">
        <f>SUM('obat alkes'!AC22)</f>
        <v>2906797125.4252768</v>
      </c>
      <c r="AC57" s="142">
        <f t="shared" si="35"/>
        <v>27592558579.126389</v>
      </c>
      <c r="AD57" s="115">
        <f t="shared" si="32"/>
        <v>-3843657579.1263885</v>
      </c>
    </row>
    <row r="58" spans="1:30" ht="15" customHeight="1" x14ac:dyDescent="0.25">
      <c r="A58" s="52"/>
      <c r="B58" s="52"/>
      <c r="C58" s="52"/>
      <c r="D58" s="163"/>
      <c r="E58" s="163"/>
      <c r="F58" s="163"/>
      <c r="G58" s="163"/>
      <c r="H58" s="163"/>
      <c r="I58" s="52"/>
      <c r="J58" s="170"/>
      <c r="K58" s="170"/>
      <c r="L58" s="170"/>
      <c r="M58" s="170"/>
      <c r="N58" s="170"/>
      <c r="O58" s="165"/>
      <c r="P58" s="165"/>
      <c r="Q58" s="136"/>
      <c r="R58" s="136"/>
      <c r="S58" s="136"/>
      <c r="T58" s="136"/>
      <c r="U58" s="136"/>
      <c r="V58" s="136"/>
      <c r="W58" s="31">
        <f t="shared" si="34"/>
        <v>0</v>
      </c>
      <c r="X58" s="31">
        <f t="shared" si="34"/>
        <v>0</v>
      </c>
      <c r="Y58" s="31">
        <f t="shared" si="34"/>
        <v>0</v>
      </c>
      <c r="Z58" s="31">
        <f t="shared" si="34"/>
        <v>0</v>
      </c>
      <c r="AA58" s="31">
        <f t="shared" si="34"/>
        <v>0</v>
      </c>
      <c r="AB58" s="31">
        <f t="shared" si="36"/>
        <v>0</v>
      </c>
      <c r="AC58" s="31">
        <f t="shared" si="35"/>
        <v>0</v>
      </c>
      <c r="AD58" s="115">
        <f t="shared" si="32"/>
        <v>0</v>
      </c>
    </row>
    <row r="59" spans="1:30" ht="15" customHeight="1" x14ac:dyDescent="0.25">
      <c r="A59" s="111"/>
      <c r="B59" s="111"/>
      <c r="C59" s="111"/>
      <c r="D59" s="178"/>
      <c r="E59" s="178"/>
      <c r="F59" s="178"/>
      <c r="G59" s="178"/>
      <c r="H59" s="178"/>
      <c r="I59" s="111"/>
      <c r="J59" s="175" t="s">
        <v>371</v>
      </c>
      <c r="K59" s="175"/>
      <c r="L59" s="175"/>
      <c r="M59" s="175"/>
      <c r="N59" s="175"/>
      <c r="O59" s="168">
        <f>SUM(O60:P70)</f>
        <v>11620261000</v>
      </c>
      <c r="P59" s="168"/>
      <c r="Q59" s="137">
        <f>SUM(Q60:Q70)</f>
        <v>504397783</v>
      </c>
      <c r="R59" s="137">
        <f>SUM(R60:R70)</f>
        <v>829864489</v>
      </c>
      <c r="S59" s="137">
        <f t="shared" ref="S59:V59" si="44">SUM(S60:S70)</f>
        <v>911841537</v>
      </c>
      <c r="T59" s="137">
        <f t="shared" si="44"/>
        <v>1179172174</v>
      </c>
      <c r="U59" s="137">
        <f t="shared" si="44"/>
        <v>529947419</v>
      </c>
      <c r="V59" s="137">
        <f t="shared" si="44"/>
        <v>961604326</v>
      </c>
      <c r="W59" s="37">
        <f t="shared" ref="W59" si="45">SUM(W60:W70)</f>
        <v>831093214.16666663</v>
      </c>
      <c r="X59" s="37">
        <f t="shared" ref="X59" si="46">SUM(X60:X70)</f>
        <v>873920526.52777779</v>
      </c>
      <c r="Y59" s="37">
        <f t="shared" ref="Y59" si="47">SUM(Y60:Y70)</f>
        <v>881263199.44907403</v>
      </c>
      <c r="Z59" s="37">
        <f t="shared" ref="Z59" si="48">SUM(Z60:Z70)</f>
        <v>876166809.85725307</v>
      </c>
      <c r="AA59" s="37">
        <f t="shared" ref="AA59" si="49">SUM(AA60:AA70)</f>
        <v>825665915.833462</v>
      </c>
      <c r="AB59" s="37">
        <f t="shared" ref="AB59" si="50">SUM(AB60:AB70)</f>
        <v>874952331.97237217</v>
      </c>
      <c r="AC59" s="117">
        <f>SUM(Q59:AB59)</f>
        <v>10079889725.806606</v>
      </c>
      <c r="AD59" s="116">
        <f t="shared" si="32"/>
        <v>1540371274.1933937</v>
      </c>
    </row>
    <row r="60" spans="1:30" ht="15" customHeight="1" x14ac:dyDescent="0.25">
      <c r="A60" s="52" t="s">
        <v>43</v>
      </c>
      <c r="B60" s="52" t="s">
        <v>14</v>
      </c>
      <c r="C60" s="52" t="s">
        <v>16</v>
      </c>
      <c r="D60" s="163" t="s">
        <v>18</v>
      </c>
      <c r="E60" s="163"/>
      <c r="F60" s="163"/>
      <c r="G60" s="163" t="s">
        <v>18</v>
      </c>
      <c r="H60" s="163"/>
      <c r="I60" s="52" t="s">
        <v>70</v>
      </c>
      <c r="J60" s="170" t="s">
        <v>71</v>
      </c>
      <c r="K60" s="170"/>
      <c r="L60" s="170"/>
      <c r="M60" s="170"/>
      <c r="N60" s="170"/>
      <c r="O60" s="165">
        <v>164605000</v>
      </c>
      <c r="P60" s="165"/>
      <c r="Q60" s="133">
        <v>3839500</v>
      </c>
      <c r="R60" s="133">
        <v>9313538</v>
      </c>
      <c r="S60" s="133">
        <v>9345486</v>
      </c>
      <c r="T60" s="133">
        <v>10003818</v>
      </c>
      <c r="U60" s="133">
        <v>35000</v>
      </c>
      <c r="V60" s="133">
        <v>9568418</v>
      </c>
      <c r="W60" s="31">
        <f t="shared" si="34"/>
        <v>7017626.666666667</v>
      </c>
      <c r="X60" s="31">
        <f t="shared" si="34"/>
        <v>7547314.444444444</v>
      </c>
      <c r="Y60" s="31">
        <f t="shared" si="34"/>
        <v>7252943.8518518507</v>
      </c>
      <c r="Z60" s="31">
        <f t="shared" si="34"/>
        <v>6904186.8271604935</v>
      </c>
      <c r="AA60" s="31">
        <f t="shared" si="34"/>
        <v>6387581.6316872425</v>
      </c>
      <c r="AB60" s="31">
        <f t="shared" si="36"/>
        <v>7446345.2369684502</v>
      </c>
      <c r="AC60" s="31">
        <f t="shared" si="35"/>
        <v>84661758.658779144</v>
      </c>
      <c r="AD60" s="115">
        <f t="shared" si="32"/>
        <v>79943241.341220856</v>
      </c>
    </row>
    <row r="61" spans="1:30" ht="15" customHeight="1" x14ac:dyDescent="0.25">
      <c r="A61" s="52" t="s">
        <v>43</v>
      </c>
      <c r="B61" s="52" t="s">
        <v>14</v>
      </c>
      <c r="C61" s="52" t="s">
        <v>16</v>
      </c>
      <c r="D61" s="163" t="s">
        <v>18</v>
      </c>
      <c r="E61" s="163"/>
      <c r="F61" s="163"/>
      <c r="G61" s="163" t="s">
        <v>18</v>
      </c>
      <c r="H61" s="163"/>
      <c r="I61" s="52" t="s">
        <v>72</v>
      </c>
      <c r="J61" s="170" t="s">
        <v>73</v>
      </c>
      <c r="K61" s="170"/>
      <c r="L61" s="170"/>
      <c r="M61" s="170"/>
      <c r="N61" s="170"/>
      <c r="O61" s="165">
        <v>293064000</v>
      </c>
      <c r="P61" s="165"/>
      <c r="Q61" s="133">
        <v>17213550</v>
      </c>
      <c r="R61" s="133">
        <v>27648600</v>
      </c>
      <c r="S61" s="133">
        <v>24663150</v>
      </c>
      <c r="T61" s="133">
        <v>22079100</v>
      </c>
      <c r="U61" s="133">
        <v>23357850</v>
      </c>
      <c r="V61" s="133">
        <v>24198000</v>
      </c>
      <c r="W61" s="31">
        <f t="shared" si="34"/>
        <v>23193375</v>
      </c>
      <c r="X61" s="31">
        <f t="shared" si="34"/>
        <v>24190012.5</v>
      </c>
      <c r="Y61" s="31">
        <f t="shared" si="34"/>
        <v>23613581.25</v>
      </c>
      <c r="Z61" s="31">
        <f t="shared" si="34"/>
        <v>23438653.125</v>
      </c>
      <c r="AA61" s="31">
        <f t="shared" si="34"/>
        <v>23665245.3125</v>
      </c>
      <c r="AB61" s="31">
        <f t="shared" si="36"/>
        <v>23716477.864583332</v>
      </c>
      <c r="AC61" s="31">
        <f t="shared" si="35"/>
        <v>280977595.05208331</v>
      </c>
      <c r="AD61" s="115">
        <f t="shared" si="32"/>
        <v>12086404.947916687</v>
      </c>
    </row>
    <row r="62" spans="1:30" ht="15" customHeight="1" x14ac:dyDescent="0.25">
      <c r="A62" s="52" t="s">
        <v>43</v>
      </c>
      <c r="B62" s="52" t="s">
        <v>14</v>
      </c>
      <c r="C62" s="52" t="s">
        <v>16</v>
      </c>
      <c r="D62" s="163" t="s">
        <v>18</v>
      </c>
      <c r="E62" s="163"/>
      <c r="F62" s="163"/>
      <c r="G62" s="163" t="s">
        <v>18</v>
      </c>
      <c r="H62" s="163"/>
      <c r="I62" s="52" t="s">
        <v>76</v>
      </c>
      <c r="J62" s="170" t="s">
        <v>77</v>
      </c>
      <c r="K62" s="170"/>
      <c r="L62" s="170"/>
      <c r="M62" s="170"/>
      <c r="N62" s="170"/>
      <c r="O62" s="165">
        <v>1002722000</v>
      </c>
      <c r="P62" s="165"/>
      <c r="Q62" s="133">
        <v>37655300</v>
      </c>
      <c r="R62" s="133">
        <v>272000</v>
      </c>
      <c r="S62" s="133">
        <v>144600253</v>
      </c>
      <c r="T62" s="133">
        <v>147041489</v>
      </c>
      <c r="U62" s="133">
        <v>437001</v>
      </c>
      <c r="V62" s="133">
        <v>68565040</v>
      </c>
      <c r="W62" s="31">
        <f t="shared" si="34"/>
        <v>66428513.833333336</v>
      </c>
      <c r="X62" s="31">
        <f t="shared" si="34"/>
        <v>71224049.472222224</v>
      </c>
      <c r="Y62" s="31">
        <f t="shared" si="34"/>
        <v>83049391.050925925</v>
      </c>
      <c r="Z62" s="31">
        <f t="shared" si="34"/>
        <v>72790914.059413567</v>
      </c>
      <c r="AA62" s="31">
        <f t="shared" si="34"/>
        <v>60415818.235982507</v>
      </c>
      <c r="AB62" s="31">
        <f t="shared" si="36"/>
        <v>70412287.775312915</v>
      </c>
      <c r="AC62" s="31">
        <f t="shared" si="35"/>
        <v>822892057.42719042</v>
      </c>
      <c r="AD62" s="115">
        <f t="shared" si="32"/>
        <v>179829942.57280958</v>
      </c>
    </row>
    <row r="63" spans="1:30" ht="15" customHeight="1" x14ac:dyDescent="0.25">
      <c r="A63" s="52" t="s">
        <v>43</v>
      </c>
      <c r="B63" s="52" t="s">
        <v>14</v>
      </c>
      <c r="C63" s="52" t="s">
        <v>16</v>
      </c>
      <c r="D63" s="163" t="s">
        <v>18</v>
      </c>
      <c r="E63" s="163"/>
      <c r="F63" s="163"/>
      <c r="G63" s="163" t="s">
        <v>18</v>
      </c>
      <c r="H63" s="163"/>
      <c r="I63" s="52" t="s">
        <v>102</v>
      </c>
      <c r="J63" s="170" t="s">
        <v>103</v>
      </c>
      <c r="K63" s="170"/>
      <c r="L63" s="170"/>
      <c r="M63" s="170"/>
      <c r="N63" s="170"/>
      <c r="O63" s="165">
        <v>1487150000</v>
      </c>
      <c r="P63" s="165"/>
      <c r="Q63" s="133">
        <v>20388049</v>
      </c>
      <c r="R63" s="133">
        <v>34521500</v>
      </c>
      <c r="S63" s="133">
        <v>0</v>
      </c>
      <c r="T63" s="133">
        <v>272856216</v>
      </c>
      <c r="U63" s="133">
        <v>6556755</v>
      </c>
      <c r="V63" s="133">
        <v>96240292</v>
      </c>
      <c r="W63" s="31">
        <f t="shared" si="34"/>
        <v>71760468.666666672</v>
      </c>
      <c r="X63" s="31">
        <f t="shared" si="34"/>
        <v>80322538.611111119</v>
      </c>
      <c r="Y63" s="31">
        <f t="shared" si="34"/>
        <v>87956045.046296299</v>
      </c>
      <c r="Z63" s="31">
        <f t="shared" si="34"/>
        <v>102615385.88734567</v>
      </c>
      <c r="AA63" s="31">
        <f t="shared" si="34"/>
        <v>74241914.201903298</v>
      </c>
      <c r="AB63" s="31">
        <f t="shared" si="36"/>
        <v>85522774.068887174</v>
      </c>
      <c r="AC63" s="31">
        <f t="shared" si="35"/>
        <v>932981938.48221016</v>
      </c>
      <c r="AD63" s="115">
        <f t="shared" si="32"/>
        <v>554168061.51778984</v>
      </c>
    </row>
    <row r="64" spans="1:30" ht="15" customHeight="1" x14ac:dyDescent="0.25">
      <c r="A64" s="52" t="s">
        <v>43</v>
      </c>
      <c r="B64" s="52" t="s">
        <v>14</v>
      </c>
      <c r="C64" s="52" t="s">
        <v>16</v>
      </c>
      <c r="D64" s="163" t="s">
        <v>16</v>
      </c>
      <c r="E64" s="163"/>
      <c r="F64" s="163"/>
      <c r="G64" s="163" t="s">
        <v>18</v>
      </c>
      <c r="H64" s="163"/>
      <c r="I64" s="52" t="s">
        <v>112</v>
      </c>
      <c r="J64" s="170" t="s">
        <v>113</v>
      </c>
      <c r="K64" s="170"/>
      <c r="L64" s="170"/>
      <c r="M64" s="170"/>
      <c r="N64" s="170"/>
      <c r="O64" s="165">
        <v>2802000000</v>
      </c>
      <c r="P64" s="165"/>
      <c r="Q64" s="133">
        <v>1700200</v>
      </c>
      <c r="R64" s="133">
        <v>231949500</v>
      </c>
      <c r="S64" s="133">
        <v>241154800</v>
      </c>
      <c r="T64" s="133">
        <v>235642650</v>
      </c>
      <c r="U64" s="133">
        <v>0</v>
      </c>
      <c r="V64" s="133">
        <v>285135350</v>
      </c>
      <c r="W64" s="31">
        <f t="shared" si="34"/>
        <v>165930416.66666666</v>
      </c>
      <c r="X64" s="31">
        <f t="shared" si="34"/>
        <v>193302119.44444445</v>
      </c>
      <c r="Y64" s="31">
        <f t="shared" si="34"/>
        <v>186860889.35185185</v>
      </c>
      <c r="Z64" s="31">
        <f t="shared" si="34"/>
        <v>177811904.24382713</v>
      </c>
      <c r="AA64" s="31">
        <f t="shared" si="34"/>
        <v>168173446.61779833</v>
      </c>
      <c r="AB64" s="31">
        <f t="shared" si="36"/>
        <v>196202354.38743138</v>
      </c>
      <c r="AC64" s="31">
        <f t="shared" si="35"/>
        <v>2083863630.7120199</v>
      </c>
      <c r="AD64" s="115">
        <f t="shared" si="32"/>
        <v>718136369.28798008</v>
      </c>
    </row>
    <row r="65" spans="1:30" ht="15" customHeight="1" x14ac:dyDescent="0.25">
      <c r="A65" s="52" t="s">
        <v>43</v>
      </c>
      <c r="B65" s="52" t="s">
        <v>14</v>
      </c>
      <c r="C65" s="52" t="s">
        <v>16</v>
      </c>
      <c r="D65" s="163" t="s">
        <v>16</v>
      </c>
      <c r="E65" s="163"/>
      <c r="F65" s="163"/>
      <c r="G65" s="163" t="s">
        <v>18</v>
      </c>
      <c r="H65" s="163"/>
      <c r="I65" s="52" t="s">
        <v>137</v>
      </c>
      <c r="J65" s="170" t="s">
        <v>138</v>
      </c>
      <c r="K65" s="170"/>
      <c r="L65" s="170"/>
      <c r="M65" s="170"/>
      <c r="N65" s="170"/>
      <c r="O65" s="165">
        <v>9600000</v>
      </c>
      <c r="P65" s="165"/>
      <c r="Q65" s="133">
        <v>326380</v>
      </c>
      <c r="R65" s="133">
        <v>417637</v>
      </c>
      <c r="S65" s="133">
        <v>486762</v>
      </c>
      <c r="T65" s="133">
        <v>389211</v>
      </c>
      <c r="U65" s="133">
        <v>496449</v>
      </c>
      <c r="V65" s="133">
        <v>424298</v>
      </c>
      <c r="W65" s="31">
        <f t="shared" si="34"/>
        <v>423456.16666666669</v>
      </c>
      <c r="X65" s="31">
        <f t="shared" si="34"/>
        <v>439635.52777777775</v>
      </c>
      <c r="Y65" s="31">
        <f t="shared" si="34"/>
        <v>443301.94907407399</v>
      </c>
      <c r="Z65" s="31">
        <f t="shared" si="34"/>
        <v>436058.60725308646</v>
      </c>
      <c r="AA65" s="31">
        <f t="shared" si="34"/>
        <v>443866.54179526749</v>
      </c>
      <c r="AB65" s="31">
        <f t="shared" si="36"/>
        <v>435102.79876114539</v>
      </c>
      <c r="AC65" s="31">
        <f t="shared" si="35"/>
        <v>5162158.5913280174</v>
      </c>
      <c r="AD65" s="115">
        <f t="shared" si="32"/>
        <v>4437841.4086719826</v>
      </c>
    </row>
    <row r="66" spans="1:30" ht="15" customHeight="1" x14ac:dyDescent="0.25">
      <c r="A66" s="52" t="s">
        <v>43</v>
      </c>
      <c r="B66" s="52" t="s">
        <v>14</v>
      </c>
      <c r="C66" s="52" t="s">
        <v>16</v>
      </c>
      <c r="D66" s="163" t="s">
        <v>16</v>
      </c>
      <c r="E66" s="163"/>
      <c r="F66" s="163"/>
      <c r="G66" s="163" t="s">
        <v>18</v>
      </c>
      <c r="H66" s="163"/>
      <c r="I66" s="52" t="s">
        <v>139</v>
      </c>
      <c r="J66" s="170" t="s">
        <v>140</v>
      </c>
      <c r="K66" s="170"/>
      <c r="L66" s="170"/>
      <c r="M66" s="170"/>
      <c r="N66" s="170"/>
      <c r="O66" s="165">
        <v>288000000</v>
      </c>
      <c r="P66" s="165"/>
      <c r="Q66" s="133">
        <v>22600100</v>
      </c>
      <c r="R66" s="133">
        <v>22464020</v>
      </c>
      <c r="S66" s="133">
        <v>24033660</v>
      </c>
      <c r="T66" s="133">
        <v>17803000</v>
      </c>
      <c r="U66" s="133">
        <v>26381440</v>
      </c>
      <c r="V66" s="133">
        <v>15291660</v>
      </c>
      <c r="W66" s="31">
        <f t="shared" si="34"/>
        <v>21428980</v>
      </c>
      <c r="X66" s="31">
        <f t="shared" si="34"/>
        <v>21233793.333333332</v>
      </c>
      <c r="Y66" s="31">
        <f t="shared" si="34"/>
        <v>21028755.555555556</v>
      </c>
      <c r="Z66" s="31">
        <f t="shared" si="34"/>
        <v>20527938.148148146</v>
      </c>
      <c r="AA66" s="31">
        <f t="shared" si="34"/>
        <v>20982094.50617284</v>
      </c>
      <c r="AB66" s="31">
        <f t="shared" si="36"/>
        <v>20082203.590534978</v>
      </c>
      <c r="AC66" s="31">
        <f t="shared" si="35"/>
        <v>253857645.13374487</v>
      </c>
      <c r="AD66" s="115">
        <f t="shared" si="32"/>
        <v>34142354.866255134</v>
      </c>
    </row>
    <row r="67" spans="1:30" ht="15" customHeight="1" x14ac:dyDescent="0.25">
      <c r="A67" s="52" t="s">
        <v>43</v>
      </c>
      <c r="B67" s="52" t="s">
        <v>14</v>
      </c>
      <c r="C67" s="52" t="s">
        <v>16</v>
      </c>
      <c r="D67" s="163" t="s">
        <v>16</v>
      </c>
      <c r="E67" s="163"/>
      <c r="F67" s="163"/>
      <c r="G67" s="163" t="s">
        <v>18</v>
      </c>
      <c r="H67" s="163"/>
      <c r="I67" s="52" t="s">
        <v>141</v>
      </c>
      <c r="J67" s="170" t="s">
        <v>142</v>
      </c>
      <c r="K67" s="170"/>
      <c r="L67" s="170"/>
      <c r="M67" s="170"/>
      <c r="N67" s="170"/>
      <c r="O67" s="165">
        <v>4680000000</v>
      </c>
      <c r="P67" s="165"/>
      <c r="Q67" s="133">
        <v>398895704</v>
      </c>
      <c r="R67" s="133">
        <v>413797557</v>
      </c>
      <c r="S67" s="133">
        <v>386003789</v>
      </c>
      <c r="T67" s="133">
        <v>392037053</v>
      </c>
      <c r="U67" s="133">
        <v>374783367</v>
      </c>
      <c r="V67" s="133">
        <v>380816631</v>
      </c>
      <c r="W67" s="31">
        <f t="shared" si="34"/>
        <v>391055683.5</v>
      </c>
      <c r="X67" s="31">
        <f t="shared" si="34"/>
        <v>389749013.41666669</v>
      </c>
      <c r="Y67" s="31">
        <f t="shared" si="34"/>
        <v>385740922.81944442</v>
      </c>
      <c r="Z67" s="31">
        <f t="shared" si="34"/>
        <v>385697111.78935188</v>
      </c>
      <c r="AA67" s="31">
        <f t="shared" si="34"/>
        <v>384640454.92091054</v>
      </c>
      <c r="AB67" s="31">
        <f t="shared" si="36"/>
        <v>386283302.90772891</v>
      </c>
      <c r="AC67" s="31">
        <f t="shared" si="35"/>
        <v>4669500590.3541021</v>
      </c>
      <c r="AD67" s="115">
        <f t="shared" si="32"/>
        <v>10499409.645897865</v>
      </c>
    </row>
    <row r="68" spans="1:30" ht="15" customHeight="1" x14ac:dyDescent="0.25">
      <c r="A68" s="52" t="s">
        <v>43</v>
      </c>
      <c r="B68" s="52" t="s">
        <v>14</v>
      </c>
      <c r="C68" s="52" t="s">
        <v>16</v>
      </c>
      <c r="D68" s="163" t="s">
        <v>16</v>
      </c>
      <c r="E68" s="163"/>
      <c r="F68" s="163"/>
      <c r="G68" s="163" t="s">
        <v>18</v>
      </c>
      <c r="H68" s="163"/>
      <c r="I68" s="52" t="s">
        <v>143</v>
      </c>
      <c r="J68" s="170" t="s">
        <v>144</v>
      </c>
      <c r="K68" s="170"/>
      <c r="L68" s="170"/>
      <c r="M68" s="170"/>
      <c r="N68" s="170"/>
      <c r="O68" s="165">
        <v>12920000</v>
      </c>
      <c r="P68" s="165"/>
      <c r="Q68" s="133">
        <v>0</v>
      </c>
      <c r="R68" s="133">
        <v>993000</v>
      </c>
      <c r="S68" s="133">
        <v>837000</v>
      </c>
      <c r="T68" s="133">
        <v>603000</v>
      </c>
      <c r="U68" s="133">
        <v>519000</v>
      </c>
      <c r="V68" s="133">
        <v>648000</v>
      </c>
      <c r="W68" s="31">
        <f t="shared" si="34"/>
        <v>600000</v>
      </c>
      <c r="X68" s="31">
        <f t="shared" si="34"/>
        <v>700000</v>
      </c>
      <c r="Y68" s="31">
        <f t="shared" si="34"/>
        <v>651166.66666666663</v>
      </c>
      <c r="Z68" s="31">
        <f t="shared" si="34"/>
        <v>620194.44444444438</v>
      </c>
      <c r="AA68" s="31">
        <f t="shared" si="34"/>
        <v>623060.18518518517</v>
      </c>
      <c r="AB68" s="31">
        <f t="shared" si="36"/>
        <v>640403.54938271607</v>
      </c>
      <c r="AC68" s="31">
        <f t="shared" si="35"/>
        <v>7434824.8456790131</v>
      </c>
      <c r="AD68" s="115">
        <f t="shared" si="32"/>
        <v>5485175.1543209869</v>
      </c>
    </row>
    <row r="69" spans="1:30" ht="15" customHeight="1" x14ac:dyDescent="0.25">
      <c r="A69" s="52" t="s">
        <v>43</v>
      </c>
      <c r="B69" s="52" t="s">
        <v>14</v>
      </c>
      <c r="C69" s="52" t="s">
        <v>16</v>
      </c>
      <c r="D69" s="163" t="s">
        <v>16</v>
      </c>
      <c r="E69" s="163"/>
      <c r="F69" s="163"/>
      <c r="G69" s="163" t="s">
        <v>18</v>
      </c>
      <c r="H69" s="163"/>
      <c r="I69" s="52" t="s">
        <v>145</v>
      </c>
      <c r="J69" s="170" t="s">
        <v>146</v>
      </c>
      <c r="K69" s="170"/>
      <c r="L69" s="170"/>
      <c r="M69" s="170"/>
      <c r="N69" s="170"/>
      <c r="O69" s="165">
        <v>193200000</v>
      </c>
      <c r="P69" s="165"/>
      <c r="Q69" s="133">
        <v>1779000</v>
      </c>
      <c r="R69" s="133">
        <v>17319000</v>
      </c>
      <c r="S69" s="133">
        <v>9548500</v>
      </c>
      <c r="T69" s="133">
        <v>9548500</v>
      </c>
      <c r="U69" s="133">
        <v>26212420</v>
      </c>
      <c r="V69" s="133">
        <v>9548500</v>
      </c>
      <c r="W69" s="31">
        <f t="shared" si="34"/>
        <v>12325986.666666666</v>
      </c>
      <c r="X69" s="31">
        <f t="shared" si="34"/>
        <v>14083817.777777778</v>
      </c>
      <c r="Y69" s="31">
        <f t="shared" si="34"/>
        <v>13544620.740740741</v>
      </c>
      <c r="Z69" s="31">
        <f t="shared" si="34"/>
        <v>14210640.864197532</v>
      </c>
      <c r="AA69" s="31">
        <f t="shared" si="34"/>
        <v>14987664.341563785</v>
      </c>
      <c r="AB69" s="31">
        <f t="shared" si="36"/>
        <v>13116871.731824415</v>
      </c>
      <c r="AC69" s="31">
        <f t="shared" si="35"/>
        <v>156225522.12277094</v>
      </c>
      <c r="AD69" s="115">
        <f t="shared" si="32"/>
        <v>36974477.877229065</v>
      </c>
    </row>
    <row r="70" spans="1:30" ht="15" customHeight="1" x14ac:dyDescent="0.25">
      <c r="A70" s="52" t="s">
        <v>43</v>
      </c>
      <c r="B70" s="52" t="s">
        <v>14</v>
      </c>
      <c r="C70" s="52" t="s">
        <v>16</v>
      </c>
      <c r="D70" s="163" t="s">
        <v>16</v>
      </c>
      <c r="E70" s="163"/>
      <c r="F70" s="163"/>
      <c r="G70" s="163" t="s">
        <v>16</v>
      </c>
      <c r="H70" s="163"/>
      <c r="I70" s="52" t="s">
        <v>35</v>
      </c>
      <c r="J70" s="170" t="s">
        <v>162</v>
      </c>
      <c r="K70" s="170"/>
      <c r="L70" s="170"/>
      <c r="M70" s="170"/>
      <c r="N70" s="170"/>
      <c r="O70" s="165">
        <v>687000000</v>
      </c>
      <c r="P70" s="165"/>
      <c r="Q70" s="133">
        <v>0</v>
      </c>
      <c r="R70" s="133">
        <v>71168137</v>
      </c>
      <c r="S70" s="133">
        <v>71168137</v>
      </c>
      <c r="T70" s="133">
        <v>71168137</v>
      </c>
      <c r="U70" s="133">
        <v>71168137</v>
      </c>
      <c r="V70" s="133">
        <v>71168137</v>
      </c>
      <c r="W70" s="31">
        <f>+'Gaji Non ASN'!W18</f>
        <v>70928707</v>
      </c>
      <c r="X70" s="31">
        <f>+'Gaji Non ASN'!X18</f>
        <v>71128232</v>
      </c>
      <c r="Y70" s="31">
        <f>+'Gaji Non ASN'!Y18</f>
        <v>71121581.166666672</v>
      </c>
      <c r="Z70" s="31">
        <f>+'Gaji Non ASN'!Z18</f>
        <v>71113821.861111119</v>
      </c>
      <c r="AA70" s="31">
        <f>+'Gaji Non ASN'!AA18</f>
        <v>71104769.33796297</v>
      </c>
      <c r="AB70" s="31">
        <f>+'Gaji Non ASN'!AB18</f>
        <v>71094208.060956791</v>
      </c>
      <c r="AC70" s="31">
        <f t="shared" si="35"/>
        <v>782332004.42669761</v>
      </c>
      <c r="AD70" s="115">
        <f t="shared" si="32"/>
        <v>-95332004.426697612</v>
      </c>
    </row>
    <row r="71" spans="1:30" ht="15" customHeight="1" x14ac:dyDescent="0.25">
      <c r="A71" s="52"/>
      <c r="B71" s="52"/>
      <c r="C71" s="52"/>
      <c r="D71" s="163"/>
      <c r="E71" s="163"/>
      <c r="F71" s="163"/>
      <c r="G71" s="163"/>
      <c r="H71" s="163"/>
      <c r="I71" s="52"/>
      <c r="J71" s="170"/>
      <c r="K71" s="170"/>
      <c r="L71" s="170"/>
      <c r="M71" s="170"/>
      <c r="N71" s="170"/>
      <c r="O71" s="165"/>
      <c r="P71" s="165"/>
      <c r="Q71" s="133"/>
      <c r="R71" s="133"/>
      <c r="S71" s="133"/>
      <c r="T71" s="133"/>
      <c r="U71" s="133"/>
      <c r="V71" s="133"/>
      <c r="W71" s="31">
        <f t="shared" si="34"/>
        <v>0</v>
      </c>
      <c r="X71" s="31">
        <f t="shared" si="34"/>
        <v>0</v>
      </c>
      <c r="Y71" s="31">
        <f t="shared" si="34"/>
        <v>0</v>
      </c>
      <c r="Z71" s="31">
        <f t="shared" si="34"/>
        <v>0</v>
      </c>
      <c r="AA71" s="31">
        <f t="shared" si="34"/>
        <v>0</v>
      </c>
      <c r="AB71" s="31">
        <f t="shared" si="36"/>
        <v>0</v>
      </c>
      <c r="AC71" s="31">
        <f t="shared" si="35"/>
        <v>0</v>
      </c>
      <c r="AD71" s="115">
        <f t="shared" si="32"/>
        <v>0</v>
      </c>
    </row>
    <row r="72" spans="1:30" ht="15" customHeight="1" x14ac:dyDescent="0.25">
      <c r="A72" s="110"/>
      <c r="B72" s="110"/>
      <c r="C72" s="110"/>
      <c r="D72" s="178"/>
      <c r="E72" s="178"/>
      <c r="F72" s="178"/>
      <c r="G72" s="178"/>
      <c r="H72" s="178"/>
      <c r="I72" s="110"/>
      <c r="J72" s="175" t="s">
        <v>369</v>
      </c>
      <c r="K72" s="175"/>
      <c r="L72" s="175"/>
      <c r="M72" s="175"/>
      <c r="N72" s="175"/>
      <c r="O72" s="168">
        <f>SUM(O73:P114)</f>
        <v>9382400000</v>
      </c>
      <c r="P72" s="168"/>
      <c r="Q72" s="105">
        <f>SUM(Q73:Q114)</f>
        <v>64707338.479999997</v>
      </c>
      <c r="R72" s="105">
        <f t="shared" ref="R72:V72" si="51">SUM(R73:R114)</f>
        <v>346837771.81</v>
      </c>
      <c r="S72" s="105">
        <f t="shared" si="51"/>
        <v>300177501.69</v>
      </c>
      <c r="T72" s="105">
        <f t="shared" si="51"/>
        <v>1175526184.6199999</v>
      </c>
      <c r="U72" s="105">
        <f t="shared" si="51"/>
        <v>61486442.600000001</v>
      </c>
      <c r="V72" s="105">
        <f t="shared" si="51"/>
        <v>744002196.73000002</v>
      </c>
      <c r="W72" s="51">
        <f t="shared" ref="W72" si="52">SUM(W73:W114)</f>
        <v>448789572.65499997</v>
      </c>
      <c r="X72" s="51">
        <f t="shared" ref="X72" si="53">SUM(X73:X114)</f>
        <v>512803278.3508333</v>
      </c>
      <c r="Y72" s="51">
        <f t="shared" ref="Y72" si="54">SUM(Y73:Y114)</f>
        <v>540464196.10763872</v>
      </c>
      <c r="Z72" s="51">
        <f t="shared" ref="Z72" si="55">SUM(Z73:Z114)</f>
        <v>580511978.51057863</v>
      </c>
      <c r="AA72" s="51">
        <f t="shared" ref="AA72" si="56">SUM(AA73:AA114)</f>
        <v>481342944.15900844</v>
      </c>
      <c r="AB72" s="51">
        <f t="shared" ref="AB72" si="57">SUM(AB73:AB114)</f>
        <v>551319027.75217652</v>
      </c>
      <c r="AC72" s="117">
        <f>SUM(Q72:AB72)</f>
        <v>5807968433.4652348</v>
      </c>
      <c r="AD72" s="116">
        <f t="shared" si="32"/>
        <v>3574431566.5347652</v>
      </c>
    </row>
    <row r="73" spans="1:30" ht="15" customHeight="1" x14ac:dyDescent="0.25">
      <c r="A73" s="52" t="s">
        <v>43</v>
      </c>
      <c r="B73" s="52" t="s">
        <v>14</v>
      </c>
      <c r="C73" s="52" t="s">
        <v>16</v>
      </c>
      <c r="D73" s="163" t="s">
        <v>18</v>
      </c>
      <c r="E73" s="163"/>
      <c r="F73" s="163"/>
      <c r="G73" s="163" t="s">
        <v>18</v>
      </c>
      <c r="H73" s="163"/>
      <c r="I73" s="52" t="s">
        <v>78</v>
      </c>
      <c r="J73" s="170" t="s">
        <v>79</v>
      </c>
      <c r="K73" s="170"/>
      <c r="L73" s="170"/>
      <c r="M73" s="170"/>
      <c r="N73" s="170"/>
      <c r="O73" s="165">
        <v>104471000</v>
      </c>
      <c r="P73" s="165"/>
      <c r="Q73" s="133">
        <v>0</v>
      </c>
      <c r="R73" s="133">
        <v>0</v>
      </c>
      <c r="S73" s="133">
        <v>0</v>
      </c>
      <c r="T73" s="133">
        <v>48322500</v>
      </c>
      <c r="U73" s="133">
        <v>0</v>
      </c>
      <c r="V73" s="133">
        <v>5038000</v>
      </c>
      <c r="W73" s="31">
        <f t="shared" si="34"/>
        <v>8893416.666666666</v>
      </c>
      <c r="X73" s="31">
        <f t="shared" si="34"/>
        <v>10375652.777777778</v>
      </c>
      <c r="Y73" s="31">
        <f t="shared" si="34"/>
        <v>12104928.240740741</v>
      </c>
      <c r="Z73" s="31">
        <f t="shared" si="34"/>
        <v>14122416.2808642</v>
      </c>
      <c r="AA73" s="31">
        <f t="shared" si="34"/>
        <v>8422402.3276748974</v>
      </c>
      <c r="AB73" s="31">
        <f t="shared" si="36"/>
        <v>9826136.0489540473</v>
      </c>
      <c r="AC73" s="31">
        <f t="shared" si="35"/>
        <v>117105452.34267834</v>
      </c>
      <c r="AD73" s="115">
        <f t="shared" si="32"/>
        <v>-12634452.342678338</v>
      </c>
    </row>
    <row r="74" spans="1:30" ht="14.25" customHeight="1" x14ac:dyDescent="0.25">
      <c r="A74" s="52" t="s">
        <v>43</v>
      </c>
      <c r="B74" s="52" t="s">
        <v>14</v>
      </c>
      <c r="C74" s="52" t="s">
        <v>16</v>
      </c>
      <c r="D74" s="163" t="s">
        <v>18</v>
      </c>
      <c r="E74" s="163"/>
      <c r="F74" s="163"/>
      <c r="G74" s="163" t="s">
        <v>18</v>
      </c>
      <c r="H74" s="163"/>
      <c r="I74" s="52" t="s">
        <v>80</v>
      </c>
      <c r="J74" s="170" t="s">
        <v>81</v>
      </c>
      <c r="K74" s="170"/>
      <c r="L74" s="170"/>
      <c r="M74" s="170"/>
      <c r="N74" s="170"/>
      <c r="O74" s="165">
        <v>11000000</v>
      </c>
      <c r="P74" s="165"/>
      <c r="Q74" s="133">
        <v>0</v>
      </c>
      <c r="R74" s="133">
        <v>1250000</v>
      </c>
      <c r="S74" s="133">
        <v>1000000</v>
      </c>
      <c r="T74" s="133">
        <v>1500000</v>
      </c>
      <c r="U74" s="133">
        <v>250000</v>
      </c>
      <c r="V74" s="133">
        <v>1000000</v>
      </c>
      <c r="W74" s="31">
        <f t="shared" si="34"/>
        <v>833333.33333333337</v>
      </c>
      <c r="X74" s="31">
        <f t="shared" si="34"/>
        <v>972222.22222222213</v>
      </c>
      <c r="Y74" s="31">
        <f t="shared" si="34"/>
        <v>925925.92592592584</v>
      </c>
      <c r="Z74" s="31">
        <f t="shared" si="34"/>
        <v>913580.24691358022</v>
      </c>
      <c r="AA74" s="31">
        <f t="shared" si="34"/>
        <v>815843.62139917689</v>
      </c>
      <c r="AB74" s="31">
        <f t="shared" si="36"/>
        <v>910150.8916323731</v>
      </c>
      <c r="AC74" s="31">
        <f t="shared" si="35"/>
        <v>10371056.241426611</v>
      </c>
      <c r="AD74" s="115">
        <f t="shared" si="32"/>
        <v>628943.75857338868</v>
      </c>
    </row>
    <row r="75" spans="1:30" ht="15" customHeight="1" x14ac:dyDescent="0.25">
      <c r="A75" s="52" t="s">
        <v>43</v>
      </c>
      <c r="B75" s="52" t="s">
        <v>14</v>
      </c>
      <c r="C75" s="52" t="s">
        <v>16</v>
      </c>
      <c r="D75" s="163" t="s">
        <v>18</v>
      </c>
      <c r="E75" s="163"/>
      <c r="F75" s="163"/>
      <c r="G75" s="163" t="s">
        <v>18</v>
      </c>
      <c r="H75" s="163"/>
      <c r="I75" s="52" t="s">
        <v>82</v>
      </c>
      <c r="J75" s="170" t="s">
        <v>83</v>
      </c>
      <c r="K75" s="170"/>
      <c r="L75" s="170"/>
      <c r="M75" s="170"/>
      <c r="N75" s="170"/>
      <c r="O75" s="165">
        <v>73115000</v>
      </c>
      <c r="P75" s="165"/>
      <c r="Q75" s="133">
        <v>0</v>
      </c>
      <c r="R75" s="133">
        <v>900000</v>
      </c>
      <c r="S75" s="133">
        <v>0</v>
      </c>
      <c r="T75" s="133">
        <v>13539346</v>
      </c>
      <c r="U75" s="133">
        <v>0</v>
      </c>
      <c r="V75" s="133">
        <v>11514696</v>
      </c>
      <c r="W75" s="31">
        <f t="shared" si="34"/>
        <v>4325673.666666667</v>
      </c>
      <c r="X75" s="31">
        <f t="shared" si="34"/>
        <v>5046619.277777778</v>
      </c>
      <c r="Y75" s="31">
        <f t="shared" si="34"/>
        <v>5737722.4907407416</v>
      </c>
      <c r="Z75" s="31">
        <f t="shared" si="34"/>
        <v>6694009.5725308647</v>
      </c>
      <c r="AA75" s="31">
        <f t="shared" si="34"/>
        <v>5553120.1679526763</v>
      </c>
      <c r="AB75" s="31">
        <f t="shared" si="36"/>
        <v>6478640.1959447889</v>
      </c>
      <c r="AC75" s="31">
        <f t="shared" si="35"/>
        <v>59789827.371613517</v>
      </c>
      <c r="AD75" s="115">
        <f t="shared" si="32"/>
        <v>13325172.628386483</v>
      </c>
    </row>
    <row r="76" spans="1:30" ht="15" customHeight="1" x14ac:dyDescent="0.25">
      <c r="A76" s="52" t="s">
        <v>43</v>
      </c>
      <c r="B76" s="52" t="s">
        <v>14</v>
      </c>
      <c r="C76" s="52" t="s">
        <v>16</v>
      </c>
      <c r="D76" s="163" t="s">
        <v>18</v>
      </c>
      <c r="E76" s="163"/>
      <c r="F76" s="163"/>
      <c r="G76" s="163" t="s">
        <v>18</v>
      </c>
      <c r="H76" s="163"/>
      <c r="I76" s="52" t="s">
        <v>84</v>
      </c>
      <c r="J76" s="164" t="s">
        <v>85</v>
      </c>
      <c r="K76" s="164"/>
      <c r="L76" s="164"/>
      <c r="M76" s="164"/>
      <c r="N76" s="164"/>
      <c r="O76" s="165">
        <v>291023000</v>
      </c>
      <c r="P76" s="165"/>
      <c r="Q76" s="133">
        <v>0</v>
      </c>
      <c r="R76" s="133">
        <v>20891540</v>
      </c>
      <c r="S76" s="133">
        <v>1219350</v>
      </c>
      <c r="T76" s="133">
        <v>50202024</v>
      </c>
      <c r="U76" s="133">
        <v>0</v>
      </c>
      <c r="V76" s="133">
        <v>21641500</v>
      </c>
      <c r="W76" s="31">
        <f t="shared" si="34"/>
        <v>15659069</v>
      </c>
      <c r="X76" s="31">
        <f t="shared" si="34"/>
        <v>18268913.833333332</v>
      </c>
      <c r="Y76" s="31">
        <f t="shared" si="34"/>
        <v>17831809.47222222</v>
      </c>
      <c r="Z76" s="31">
        <f t="shared" si="34"/>
        <v>20600552.717592593</v>
      </c>
      <c r="AA76" s="31">
        <f t="shared" si="34"/>
        <v>15666974.170524692</v>
      </c>
      <c r="AB76" s="31">
        <f t="shared" si="36"/>
        <v>18278136.532278806</v>
      </c>
      <c r="AC76" s="31">
        <f t="shared" si="35"/>
        <v>200259869.72595164</v>
      </c>
      <c r="AD76" s="115">
        <f t="shared" si="32"/>
        <v>90763130.274048358</v>
      </c>
    </row>
    <row r="77" spans="1:30" ht="15" customHeight="1" x14ac:dyDescent="0.25">
      <c r="A77" s="52" t="s">
        <v>43</v>
      </c>
      <c r="B77" s="52" t="s">
        <v>14</v>
      </c>
      <c r="C77" s="52" t="s">
        <v>16</v>
      </c>
      <c r="D77" s="163" t="s">
        <v>18</v>
      </c>
      <c r="E77" s="163"/>
      <c r="F77" s="163"/>
      <c r="G77" s="163" t="s">
        <v>18</v>
      </c>
      <c r="H77" s="163"/>
      <c r="I77" s="52" t="s">
        <v>86</v>
      </c>
      <c r="J77" s="164" t="s">
        <v>87</v>
      </c>
      <c r="K77" s="164"/>
      <c r="L77" s="164"/>
      <c r="M77" s="164"/>
      <c r="N77" s="164"/>
      <c r="O77" s="165">
        <v>106315000</v>
      </c>
      <c r="P77" s="165"/>
      <c r="Q77" s="133">
        <v>0</v>
      </c>
      <c r="R77" s="133">
        <v>17511000</v>
      </c>
      <c r="S77" s="133">
        <v>27537200</v>
      </c>
      <c r="T77" s="133">
        <v>5184000</v>
      </c>
      <c r="U77" s="133">
        <v>64000</v>
      </c>
      <c r="V77" s="133">
        <v>14779137</v>
      </c>
      <c r="W77" s="31">
        <f t="shared" si="34"/>
        <v>10845889.5</v>
      </c>
      <c r="X77" s="31">
        <f t="shared" si="34"/>
        <v>12653537.75</v>
      </c>
      <c r="Y77" s="31">
        <f t="shared" si="34"/>
        <v>11843960.708333334</v>
      </c>
      <c r="Z77" s="31">
        <f t="shared" si="34"/>
        <v>9228420.8263888899</v>
      </c>
      <c r="AA77" s="31">
        <f t="shared" si="34"/>
        <v>9902490.9641203713</v>
      </c>
      <c r="AB77" s="31">
        <f t="shared" si="36"/>
        <v>11542239.458140433</v>
      </c>
      <c r="AC77" s="31">
        <f t="shared" si="35"/>
        <v>131091876.20698303</v>
      </c>
      <c r="AD77" s="115">
        <f t="shared" si="32"/>
        <v>-24776876.20698303</v>
      </c>
    </row>
    <row r="78" spans="1:30" ht="13.5" customHeight="1" x14ac:dyDescent="0.25">
      <c r="A78" s="52" t="s">
        <v>43</v>
      </c>
      <c r="B78" s="52" t="s">
        <v>14</v>
      </c>
      <c r="C78" s="52" t="s">
        <v>16</v>
      </c>
      <c r="D78" s="163" t="s">
        <v>18</v>
      </c>
      <c r="E78" s="163"/>
      <c r="F78" s="163"/>
      <c r="G78" s="163" t="s">
        <v>18</v>
      </c>
      <c r="H78" s="163"/>
      <c r="I78" s="52" t="s">
        <v>88</v>
      </c>
      <c r="J78" s="164" t="s">
        <v>89</v>
      </c>
      <c r="K78" s="164"/>
      <c r="L78" s="164"/>
      <c r="M78" s="164"/>
      <c r="N78" s="164"/>
      <c r="O78" s="165">
        <v>32800000</v>
      </c>
      <c r="P78" s="165"/>
      <c r="Q78" s="133">
        <v>0</v>
      </c>
      <c r="R78" s="133">
        <v>0</v>
      </c>
      <c r="S78" s="133">
        <v>0</v>
      </c>
      <c r="T78" s="133">
        <v>0</v>
      </c>
      <c r="U78" s="133">
        <v>0</v>
      </c>
      <c r="V78" s="133">
        <v>0</v>
      </c>
      <c r="W78" s="31">
        <f t="shared" si="34"/>
        <v>0</v>
      </c>
      <c r="X78" s="31">
        <f t="shared" si="34"/>
        <v>0</v>
      </c>
      <c r="Y78" s="31">
        <f t="shared" si="34"/>
        <v>0</v>
      </c>
      <c r="Z78" s="31">
        <f t="shared" si="34"/>
        <v>0</v>
      </c>
      <c r="AA78" s="31">
        <f t="shared" si="34"/>
        <v>0</v>
      </c>
      <c r="AB78" s="31">
        <f t="shared" si="36"/>
        <v>0</v>
      </c>
      <c r="AC78" s="31">
        <f t="shared" si="35"/>
        <v>0</v>
      </c>
      <c r="AD78" s="115">
        <f t="shared" si="32"/>
        <v>32800000</v>
      </c>
    </row>
    <row r="79" spans="1:30" ht="13.5" customHeight="1" x14ac:dyDescent="0.25">
      <c r="A79" s="52" t="s">
        <v>43</v>
      </c>
      <c r="B79" s="52" t="s">
        <v>14</v>
      </c>
      <c r="C79" s="52" t="s">
        <v>16</v>
      </c>
      <c r="D79" s="163" t="s">
        <v>18</v>
      </c>
      <c r="E79" s="163"/>
      <c r="F79" s="163"/>
      <c r="G79" s="163" t="s">
        <v>18</v>
      </c>
      <c r="H79" s="163"/>
      <c r="I79" s="52" t="s">
        <v>90</v>
      </c>
      <c r="J79" s="164" t="s">
        <v>91</v>
      </c>
      <c r="K79" s="164"/>
      <c r="L79" s="164"/>
      <c r="M79" s="164"/>
      <c r="N79" s="164"/>
      <c r="O79" s="165">
        <f>10900000+5500000</f>
        <v>16400000</v>
      </c>
      <c r="P79" s="165"/>
      <c r="Q79" s="133">
        <v>0</v>
      </c>
      <c r="R79" s="133">
        <v>350000</v>
      </c>
      <c r="S79" s="133">
        <v>350000</v>
      </c>
      <c r="T79" s="133">
        <v>350000</v>
      </c>
      <c r="U79" s="133">
        <v>0</v>
      </c>
      <c r="V79" s="133">
        <v>1050000</v>
      </c>
      <c r="W79" s="31">
        <f t="shared" si="34"/>
        <v>350000</v>
      </c>
      <c r="X79" s="31">
        <f t="shared" si="34"/>
        <v>408333.33333333331</v>
      </c>
      <c r="Y79" s="31">
        <f t="shared" si="34"/>
        <v>418055.55555555556</v>
      </c>
      <c r="Z79" s="31">
        <f t="shared" si="34"/>
        <v>429398.14814814815</v>
      </c>
      <c r="AA79" s="31">
        <f t="shared" si="34"/>
        <v>442631.17283950624</v>
      </c>
      <c r="AB79" s="31">
        <f t="shared" si="36"/>
        <v>516403.03497942392</v>
      </c>
      <c r="AC79" s="31">
        <f t="shared" si="35"/>
        <v>4664821.2448559674</v>
      </c>
      <c r="AD79" s="115">
        <f t="shared" si="32"/>
        <v>11735178.755144034</v>
      </c>
    </row>
    <row r="80" spans="1:30" ht="24.75" customHeight="1" x14ac:dyDescent="0.25">
      <c r="A80" s="52" t="s">
        <v>43</v>
      </c>
      <c r="B80" s="52" t="s">
        <v>14</v>
      </c>
      <c r="C80" s="52" t="s">
        <v>16</v>
      </c>
      <c r="D80" s="163" t="s">
        <v>18</v>
      </c>
      <c r="E80" s="163"/>
      <c r="F80" s="163"/>
      <c r="G80" s="163" t="s">
        <v>18</v>
      </c>
      <c r="H80" s="163"/>
      <c r="I80" s="52" t="s">
        <v>92</v>
      </c>
      <c r="J80" s="164" t="s">
        <v>93</v>
      </c>
      <c r="K80" s="164"/>
      <c r="L80" s="164"/>
      <c r="M80" s="164"/>
      <c r="N80" s="164"/>
      <c r="O80" s="165">
        <v>445515000</v>
      </c>
      <c r="P80" s="165"/>
      <c r="Q80" s="133">
        <v>0</v>
      </c>
      <c r="R80" s="133">
        <v>4898396</v>
      </c>
      <c r="S80" s="133">
        <v>19728000</v>
      </c>
      <c r="T80" s="133">
        <v>18700000</v>
      </c>
      <c r="U80" s="133">
        <v>794700</v>
      </c>
      <c r="V80" s="133">
        <v>24110000</v>
      </c>
      <c r="W80" s="31">
        <f t="shared" si="34"/>
        <v>11371849.333333334</v>
      </c>
      <c r="X80" s="31">
        <f t="shared" si="34"/>
        <v>13267157.555555554</v>
      </c>
      <c r="Y80" s="31">
        <f t="shared" si="34"/>
        <v>14661951.148148147</v>
      </c>
      <c r="Z80" s="31">
        <f t="shared" si="34"/>
        <v>13817609.672839507</v>
      </c>
      <c r="AA80" s="31">
        <f t="shared" si="34"/>
        <v>13003877.95164609</v>
      </c>
      <c r="AB80" s="31">
        <f t="shared" si="36"/>
        <v>15038740.943587104</v>
      </c>
      <c r="AC80" s="31">
        <f t="shared" si="35"/>
        <v>149392282.60510972</v>
      </c>
      <c r="AD80" s="115">
        <f t="shared" si="32"/>
        <v>296122717.39489031</v>
      </c>
    </row>
    <row r="81" spans="1:30" ht="15" customHeight="1" x14ac:dyDescent="0.25">
      <c r="A81" s="52" t="s">
        <v>43</v>
      </c>
      <c r="B81" s="52" t="s">
        <v>14</v>
      </c>
      <c r="C81" s="52" t="s">
        <v>16</v>
      </c>
      <c r="D81" s="163" t="s">
        <v>18</v>
      </c>
      <c r="E81" s="163"/>
      <c r="F81" s="163"/>
      <c r="G81" s="163" t="s">
        <v>18</v>
      </c>
      <c r="H81" s="163"/>
      <c r="I81" s="52" t="s">
        <v>96</v>
      </c>
      <c r="J81" s="164" t="s">
        <v>97</v>
      </c>
      <c r="K81" s="164"/>
      <c r="L81" s="164"/>
      <c r="M81" s="164"/>
      <c r="N81" s="164"/>
      <c r="O81" s="165">
        <v>700145000</v>
      </c>
      <c r="P81" s="165"/>
      <c r="Q81" s="133">
        <v>36650100</v>
      </c>
      <c r="R81" s="133">
        <v>67722600</v>
      </c>
      <c r="S81" s="133">
        <v>2827500</v>
      </c>
      <c r="T81" s="133">
        <v>207187519</v>
      </c>
      <c r="U81" s="133">
        <v>7188981</v>
      </c>
      <c r="V81" s="133">
        <v>50379850</v>
      </c>
      <c r="W81" s="31">
        <f t="shared" si="34"/>
        <v>61992758.333333336</v>
      </c>
      <c r="X81" s="31">
        <f t="shared" si="34"/>
        <v>66216534.722222216</v>
      </c>
      <c r="Y81" s="31">
        <f t="shared" si="34"/>
        <v>65965523.84259259</v>
      </c>
      <c r="Z81" s="31">
        <f t="shared" si="34"/>
        <v>76488527.816358015</v>
      </c>
      <c r="AA81" s="31">
        <f t="shared" si="34"/>
        <v>54705362.619084358</v>
      </c>
      <c r="AB81" s="31">
        <f t="shared" si="36"/>
        <v>62624759.555598415</v>
      </c>
      <c r="AC81" s="31">
        <f t="shared" si="35"/>
        <v>759950016.88918877</v>
      </c>
      <c r="AD81" s="115">
        <f t="shared" si="32"/>
        <v>-59805016.889188766</v>
      </c>
    </row>
    <row r="82" spans="1:30" ht="15" customHeight="1" x14ac:dyDescent="0.25">
      <c r="A82" s="52" t="s">
        <v>43</v>
      </c>
      <c r="B82" s="52" t="s">
        <v>14</v>
      </c>
      <c r="C82" s="52" t="s">
        <v>16</v>
      </c>
      <c r="D82" s="163" t="s">
        <v>18</v>
      </c>
      <c r="E82" s="163"/>
      <c r="F82" s="163"/>
      <c r="G82" s="163" t="s">
        <v>18</v>
      </c>
      <c r="H82" s="163"/>
      <c r="I82" s="52" t="s">
        <v>98</v>
      </c>
      <c r="J82" s="164" t="s">
        <v>99</v>
      </c>
      <c r="K82" s="164"/>
      <c r="L82" s="164"/>
      <c r="M82" s="164"/>
      <c r="N82" s="164"/>
      <c r="O82" s="165">
        <v>81500000</v>
      </c>
      <c r="P82" s="165"/>
      <c r="Q82" s="133">
        <v>0</v>
      </c>
      <c r="R82" s="133">
        <v>2710000</v>
      </c>
      <c r="S82" s="133">
        <v>1000000</v>
      </c>
      <c r="T82" s="133">
        <v>0</v>
      </c>
      <c r="U82" s="133">
        <v>0</v>
      </c>
      <c r="V82" s="133">
        <v>0</v>
      </c>
      <c r="W82" s="31">
        <f t="shared" si="34"/>
        <v>618333.33333333337</v>
      </c>
      <c r="X82" s="31">
        <f t="shared" si="34"/>
        <v>721388.88888888888</v>
      </c>
      <c r="Y82" s="31">
        <f t="shared" si="34"/>
        <v>389953.70370370377</v>
      </c>
      <c r="Z82" s="31">
        <f t="shared" si="34"/>
        <v>288279.32098765433</v>
      </c>
      <c r="AA82" s="31">
        <f t="shared" si="34"/>
        <v>336325.87448559672</v>
      </c>
      <c r="AB82" s="31">
        <f t="shared" si="36"/>
        <v>392380.18689986289</v>
      </c>
      <c r="AC82" s="31">
        <f t="shared" si="35"/>
        <v>6456661.3082990395</v>
      </c>
      <c r="AD82" s="115">
        <f t="shared" si="32"/>
        <v>75043338.691700965</v>
      </c>
    </row>
    <row r="83" spans="1:30" ht="15" customHeight="1" x14ac:dyDescent="0.25">
      <c r="A83" s="52" t="s">
        <v>43</v>
      </c>
      <c r="B83" s="52" t="s">
        <v>14</v>
      </c>
      <c r="C83" s="52" t="s">
        <v>16</v>
      </c>
      <c r="D83" s="163" t="s">
        <v>18</v>
      </c>
      <c r="E83" s="163"/>
      <c r="F83" s="163"/>
      <c r="G83" s="163" t="s">
        <v>18</v>
      </c>
      <c r="H83" s="163"/>
      <c r="I83" s="52" t="s">
        <v>100</v>
      </c>
      <c r="J83" s="164" t="s">
        <v>101</v>
      </c>
      <c r="K83" s="164"/>
      <c r="L83" s="164"/>
      <c r="M83" s="164"/>
      <c r="N83" s="164"/>
      <c r="O83" s="165">
        <f>41500000+2000000</f>
        <v>43500000</v>
      </c>
      <c r="P83" s="165"/>
      <c r="Q83" s="133">
        <v>0</v>
      </c>
      <c r="R83" s="133">
        <v>5675000</v>
      </c>
      <c r="S83" s="133">
        <v>3900000</v>
      </c>
      <c r="T83" s="133">
        <v>611000</v>
      </c>
      <c r="U83" s="133">
        <v>2886000</v>
      </c>
      <c r="V83" s="133">
        <v>1925000</v>
      </c>
      <c r="W83" s="31">
        <f t="shared" si="34"/>
        <v>2499500</v>
      </c>
      <c r="X83" s="31">
        <f t="shared" si="34"/>
        <v>2916083.3333333335</v>
      </c>
      <c r="Y83" s="31">
        <f t="shared" si="34"/>
        <v>2456263.888888889</v>
      </c>
      <c r="Z83" s="31">
        <f t="shared" si="34"/>
        <v>2215641.2037037038</v>
      </c>
      <c r="AA83" s="31">
        <f t="shared" si="34"/>
        <v>2483081.4043209879</v>
      </c>
      <c r="AB83" s="31">
        <f t="shared" si="36"/>
        <v>2415928.3050411525</v>
      </c>
      <c r="AC83" s="31">
        <f t="shared" si="35"/>
        <v>29983498.135288067</v>
      </c>
      <c r="AD83" s="115">
        <f t="shared" si="32"/>
        <v>13516501.864711933</v>
      </c>
    </row>
    <row r="84" spans="1:30" ht="14.25" customHeight="1" x14ac:dyDescent="0.25">
      <c r="A84" s="52" t="s">
        <v>43</v>
      </c>
      <c r="B84" s="52" t="s">
        <v>14</v>
      </c>
      <c r="C84" s="52" t="s">
        <v>16</v>
      </c>
      <c r="D84" s="163" t="s">
        <v>16</v>
      </c>
      <c r="E84" s="163"/>
      <c r="F84" s="163"/>
      <c r="G84" s="163" t="s">
        <v>18</v>
      </c>
      <c r="H84" s="163"/>
      <c r="I84" s="52" t="s">
        <v>92</v>
      </c>
      <c r="J84" s="164" t="s">
        <v>123</v>
      </c>
      <c r="K84" s="164"/>
      <c r="L84" s="164"/>
      <c r="M84" s="164"/>
      <c r="N84" s="164"/>
      <c r="O84" s="165">
        <v>57500000</v>
      </c>
      <c r="P84" s="165"/>
      <c r="Q84" s="133">
        <v>0</v>
      </c>
      <c r="R84" s="133">
        <v>0</v>
      </c>
      <c r="S84" s="133">
        <v>0</v>
      </c>
      <c r="T84" s="133">
        <v>0</v>
      </c>
      <c r="U84" s="133">
        <v>42500000</v>
      </c>
      <c r="V84" s="133">
        <v>0</v>
      </c>
      <c r="W84" s="31">
        <f t="shared" si="34"/>
        <v>7083333.333333333</v>
      </c>
      <c r="X84" s="31">
        <f t="shared" si="34"/>
        <v>8263888.888888889</v>
      </c>
      <c r="Y84" s="31">
        <f t="shared" si="34"/>
        <v>9641203.7037037034</v>
      </c>
      <c r="Z84" s="31">
        <f t="shared" si="34"/>
        <v>11248070.987654321</v>
      </c>
      <c r="AA84" s="31">
        <f t="shared" si="34"/>
        <v>13122749.485596707</v>
      </c>
      <c r="AB84" s="31">
        <f t="shared" si="36"/>
        <v>8226541.0665294928</v>
      </c>
      <c r="AC84" s="31">
        <f t="shared" si="35"/>
        <v>100085787.46570644</v>
      </c>
      <c r="AD84" s="115">
        <f t="shared" si="32"/>
        <v>-42585787.465706438</v>
      </c>
    </row>
    <row r="85" spans="1:30" ht="15" customHeight="1" x14ac:dyDescent="0.25">
      <c r="A85" s="52" t="s">
        <v>43</v>
      </c>
      <c r="B85" s="52" t="s">
        <v>14</v>
      </c>
      <c r="C85" s="52" t="s">
        <v>16</v>
      </c>
      <c r="D85" s="163" t="s">
        <v>16</v>
      </c>
      <c r="E85" s="163"/>
      <c r="F85" s="163"/>
      <c r="G85" s="163" t="s">
        <v>18</v>
      </c>
      <c r="H85" s="163"/>
      <c r="I85" s="52" t="s">
        <v>124</v>
      </c>
      <c r="J85" s="164" t="s">
        <v>125</v>
      </c>
      <c r="K85" s="164"/>
      <c r="L85" s="164"/>
      <c r="M85" s="164"/>
      <c r="N85" s="164"/>
      <c r="O85" s="165">
        <v>1770000</v>
      </c>
      <c r="P85" s="165"/>
      <c r="Q85" s="133">
        <v>0</v>
      </c>
      <c r="R85" s="133">
        <v>0</v>
      </c>
      <c r="S85" s="133">
        <v>0</v>
      </c>
      <c r="T85" s="133">
        <v>0</v>
      </c>
      <c r="U85" s="133">
        <v>0</v>
      </c>
      <c r="V85" s="133">
        <v>0</v>
      </c>
      <c r="W85" s="31">
        <f t="shared" si="34"/>
        <v>0</v>
      </c>
      <c r="X85" s="31">
        <f t="shared" si="34"/>
        <v>0</v>
      </c>
      <c r="Y85" s="31">
        <f t="shared" si="34"/>
        <v>0</v>
      </c>
      <c r="Z85" s="31">
        <f t="shared" si="34"/>
        <v>0</v>
      </c>
      <c r="AA85" s="31">
        <f t="shared" si="34"/>
        <v>0</v>
      </c>
      <c r="AB85" s="31">
        <f t="shared" si="36"/>
        <v>0</v>
      </c>
      <c r="AC85" s="31">
        <f t="shared" si="35"/>
        <v>0</v>
      </c>
      <c r="AD85" s="115">
        <f t="shared" si="32"/>
        <v>1770000</v>
      </c>
    </row>
    <row r="86" spans="1:30" ht="15" customHeight="1" x14ac:dyDescent="0.25">
      <c r="A86" s="52" t="s">
        <v>43</v>
      </c>
      <c r="B86" s="52" t="s">
        <v>14</v>
      </c>
      <c r="C86" s="52" t="s">
        <v>16</v>
      </c>
      <c r="D86" s="163" t="s">
        <v>16</v>
      </c>
      <c r="E86" s="163"/>
      <c r="F86" s="163"/>
      <c r="G86" s="163" t="s">
        <v>18</v>
      </c>
      <c r="H86" s="163"/>
      <c r="I86" s="52" t="s">
        <v>126</v>
      </c>
      <c r="J86" s="164" t="s">
        <v>127</v>
      </c>
      <c r="K86" s="164"/>
      <c r="L86" s="164"/>
      <c r="M86" s="164"/>
      <c r="N86" s="164"/>
      <c r="O86" s="165">
        <v>10500000</v>
      </c>
      <c r="P86" s="165"/>
      <c r="Q86" s="133">
        <v>284103.48</v>
      </c>
      <c r="R86" s="133">
        <v>4666986.8099999996</v>
      </c>
      <c r="S86" s="133">
        <v>289925.69</v>
      </c>
      <c r="T86" s="133">
        <v>300946.62</v>
      </c>
      <c r="U86" s="133">
        <v>247861.6</v>
      </c>
      <c r="V86" s="133">
        <v>285824.73</v>
      </c>
      <c r="W86" s="31">
        <f t="shared" si="34"/>
        <v>1012608.1549999999</v>
      </c>
      <c r="X86" s="31">
        <f t="shared" si="34"/>
        <v>1134025.6008333333</v>
      </c>
      <c r="Y86" s="31">
        <f t="shared" si="34"/>
        <v>545198.73263888888</v>
      </c>
      <c r="Z86" s="31">
        <f t="shared" si="34"/>
        <v>587744.23974537046</v>
      </c>
      <c r="AA86" s="31">
        <f t="shared" si="34"/>
        <v>635543.84303626546</v>
      </c>
      <c r="AB86" s="31">
        <f t="shared" si="36"/>
        <v>700157.55020897638</v>
      </c>
      <c r="AC86" s="31">
        <f t="shared" si="35"/>
        <v>10690927.051462835</v>
      </c>
      <c r="AD86" s="115">
        <f t="shared" si="32"/>
        <v>-190927.0514628347</v>
      </c>
    </row>
    <row r="87" spans="1:30" ht="24.75" customHeight="1" x14ac:dyDescent="0.25">
      <c r="A87" s="52" t="s">
        <v>43</v>
      </c>
      <c r="B87" s="52" t="s">
        <v>14</v>
      </c>
      <c r="C87" s="52" t="s">
        <v>16</v>
      </c>
      <c r="D87" s="163" t="s">
        <v>16</v>
      </c>
      <c r="E87" s="163"/>
      <c r="F87" s="163"/>
      <c r="G87" s="163" t="s">
        <v>18</v>
      </c>
      <c r="H87" s="163"/>
      <c r="I87" s="52" t="s">
        <v>128</v>
      </c>
      <c r="J87" s="164" t="s">
        <v>129</v>
      </c>
      <c r="K87" s="164"/>
      <c r="L87" s="164"/>
      <c r="M87" s="164"/>
      <c r="N87" s="164"/>
      <c r="O87" s="165">
        <v>60000000</v>
      </c>
      <c r="P87" s="165"/>
      <c r="Q87" s="133">
        <v>0</v>
      </c>
      <c r="R87" s="133">
        <v>464100</v>
      </c>
      <c r="S87" s="133">
        <v>0</v>
      </c>
      <c r="T87" s="133">
        <v>0</v>
      </c>
      <c r="U87" s="133">
        <v>425000</v>
      </c>
      <c r="V87" s="133">
        <v>0</v>
      </c>
      <c r="W87" s="31">
        <f t="shared" si="34"/>
        <v>148183.33333333334</v>
      </c>
      <c r="X87" s="31">
        <f t="shared" si="34"/>
        <v>172880.55555555556</v>
      </c>
      <c r="Y87" s="31">
        <f t="shared" si="34"/>
        <v>124343.9814814815</v>
      </c>
      <c r="Z87" s="31">
        <f t="shared" si="34"/>
        <v>145067.97839506174</v>
      </c>
      <c r="AA87" s="31">
        <f t="shared" si="34"/>
        <v>169245.97479423869</v>
      </c>
      <c r="AB87" s="31">
        <f t="shared" si="36"/>
        <v>126620.3039266118</v>
      </c>
      <c r="AC87" s="31">
        <f t="shared" si="35"/>
        <v>1775442.127486283</v>
      </c>
      <c r="AD87" s="115">
        <f t="shared" si="32"/>
        <v>58224557.872513719</v>
      </c>
    </row>
    <row r="88" spans="1:30" ht="15" customHeight="1" x14ac:dyDescent="0.25">
      <c r="A88" s="52" t="s">
        <v>43</v>
      </c>
      <c r="B88" s="52" t="s">
        <v>14</v>
      </c>
      <c r="C88" s="52" t="s">
        <v>16</v>
      </c>
      <c r="D88" s="163" t="s">
        <v>16</v>
      </c>
      <c r="E88" s="163"/>
      <c r="F88" s="163"/>
      <c r="G88" s="163" t="s">
        <v>18</v>
      </c>
      <c r="H88" s="163"/>
      <c r="I88" s="52" t="s">
        <v>130</v>
      </c>
      <c r="J88" s="164" t="s">
        <v>131</v>
      </c>
      <c r="K88" s="164"/>
      <c r="L88" s="164"/>
      <c r="M88" s="164"/>
      <c r="N88" s="164"/>
      <c r="O88" s="165">
        <v>410000000</v>
      </c>
      <c r="P88" s="165"/>
      <c r="Q88" s="133">
        <v>0</v>
      </c>
      <c r="R88" s="133">
        <v>10150000</v>
      </c>
      <c r="S88" s="133">
        <v>0</v>
      </c>
      <c r="T88" s="133">
        <v>7322100</v>
      </c>
      <c r="U88" s="133">
        <v>0</v>
      </c>
      <c r="V88" s="133">
        <v>0</v>
      </c>
      <c r="W88" s="31">
        <f t="shared" si="34"/>
        <v>2912016.6666666665</v>
      </c>
      <c r="X88" s="31">
        <f t="shared" si="34"/>
        <v>3397352.777777778</v>
      </c>
      <c r="Y88" s="31">
        <f t="shared" si="34"/>
        <v>2271911.5740740742</v>
      </c>
      <c r="Z88" s="31">
        <f t="shared" si="34"/>
        <v>2650563.5030864198</v>
      </c>
      <c r="AA88" s="31">
        <f t="shared" si="34"/>
        <v>1871974.0869341565</v>
      </c>
      <c r="AB88" s="31">
        <f t="shared" si="36"/>
        <v>2183969.768089849</v>
      </c>
      <c r="AC88" s="31">
        <f t="shared" si="35"/>
        <v>32759888.376628947</v>
      </c>
      <c r="AD88" s="115">
        <f t="shared" si="32"/>
        <v>377240111.62337106</v>
      </c>
    </row>
    <row r="89" spans="1:30" ht="15" customHeight="1" x14ac:dyDescent="0.25">
      <c r="A89" s="52" t="s">
        <v>43</v>
      </c>
      <c r="B89" s="52" t="s">
        <v>14</v>
      </c>
      <c r="C89" s="52" t="s">
        <v>16</v>
      </c>
      <c r="D89" s="163" t="s">
        <v>16</v>
      </c>
      <c r="E89" s="163"/>
      <c r="F89" s="163"/>
      <c r="G89" s="163" t="s">
        <v>18</v>
      </c>
      <c r="H89" s="163"/>
      <c r="I89" s="52" t="s">
        <v>132</v>
      </c>
      <c r="J89" s="170" t="s">
        <v>133</v>
      </c>
      <c r="K89" s="170"/>
      <c r="L89" s="170"/>
      <c r="M89" s="170"/>
      <c r="N89" s="170"/>
      <c r="O89" s="165">
        <v>310800000</v>
      </c>
      <c r="P89" s="165"/>
      <c r="Q89" s="133">
        <v>20764135</v>
      </c>
      <c r="R89" s="133">
        <v>0</v>
      </c>
      <c r="S89" s="133">
        <v>1400000</v>
      </c>
      <c r="T89" s="133">
        <v>21314858</v>
      </c>
      <c r="U89" s="133">
        <v>0</v>
      </c>
      <c r="V89" s="133">
        <v>24908108</v>
      </c>
      <c r="W89" s="31">
        <f t="shared" si="34"/>
        <v>11397850.166666666</v>
      </c>
      <c r="X89" s="31">
        <f t="shared" si="34"/>
        <v>9836802.694444444</v>
      </c>
      <c r="Y89" s="31">
        <f t="shared" si="34"/>
        <v>11476269.810185185</v>
      </c>
      <c r="Z89" s="31">
        <f t="shared" si="34"/>
        <v>13155648.111882715</v>
      </c>
      <c r="AA89" s="31">
        <f t="shared" si="34"/>
        <v>11795779.7971965</v>
      </c>
      <c r="AB89" s="31">
        <f t="shared" si="36"/>
        <v>13761743.096729249</v>
      </c>
      <c r="AC89" s="31">
        <f t="shared" si="35"/>
        <v>139811194.67710477</v>
      </c>
      <c r="AD89" s="115">
        <f t="shared" si="32"/>
        <v>170988805.32289523</v>
      </c>
    </row>
    <row r="90" spans="1:30" ht="15" customHeight="1" x14ac:dyDescent="0.25">
      <c r="A90" s="52" t="s">
        <v>43</v>
      </c>
      <c r="B90" s="52" t="s">
        <v>14</v>
      </c>
      <c r="C90" s="52" t="s">
        <v>16</v>
      </c>
      <c r="D90" s="163" t="s">
        <v>16</v>
      </c>
      <c r="E90" s="163"/>
      <c r="F90" s="163"/>
      <c r="G90" s="163" t="s">
        <v>18</v>
      </c>
      <c r="H90" s="163"/>
      <c r="I90" s="52" t="s">
        <v>98</v>
      </c>
      <c r="J90" s="164" t="s">
        <v>134</v>
      </c>
      <c r="K90" s="164"/>
      <c r="L90" s="164"/>
      <c r="M90" s="164"/>
      <c r="N90" s="164"/>
      <c r="O90" s="165">
        <v>36630000</v>
      </c>
      <c r="P90" s="165"/>
      <c r="Q90" s="133">
        <v>0</v>
      </c>
      <c r="R90" s="133">
        <v>0</v>
      </c>
      <c r="S90" s="133">
        <v>3052500</v>
      </c>
      <c r="T90" s="133">
        <v>0</v>
      </c>
      <c r="U90" s="133">
        <v>0</v>
      </c>
      <c r="V90" s="133">
        <v>3052500</v>
      </c>
      <c r="W90" s="31">
        <f t="shared" si="34"/>
        <v>1017500</v>
      </c>
      <c r="X90" s="31">
        <f t="shared" si="34"/>
        <v>1187083.3333333333</v>
      </c>
      <c r="Y90" s="31">
        <f t="shared" si="34"/>
        <v>1384930.5555555555</v>
      </c>
      <c r="Z90" s="31">
        <f t="shared" si="34"/>
        <v>1107002.3148148146</v>
      </c>
      <c r="AA90" s="31">
        <f t="shared" si="34"/>
        <v>1291502.7006172838</v>
      </c>
      <c r="AB90" s="31">
        <f t="shared" si="36"/>
        <v>1506753.1507201644</v>
      </c>
      <c r="AC90" s="31">
        <f t="shared" si="35"/>
        <v>13599772.055041151</v>
      </c>
      <c r="AD90" s="115">
        <f t="shared" si="32"/>
        <v>23030227.944958851</v>
      </c>
    </row>
    <row r="91" spans="1:30" ht="15" customHeight="1" x14ac:dyDescent="0.25">
      <c r="A91" s="52" t="s">
        <v>43</v>
      </c>
      <c r="B91" s="52" t="s">
        <v>14</v>
      </c>
      <c r="C91" s="52" t="s">
        <v>16</v>
      </c>
      <c r="D91" s="163" t="s">
        <v>16</v>
      </c>
      <c r="E91" s="163"/>
      <c r="F91" s="163"/>
      <c r="G91" s="163" t="s">
        <v>18</v>
      </c>
      <c r="H91" s="163"/>
      <c r="I91" s="52" t="s">
        <v>135</v>
      </c>
      <c r="J91" s="164" t="s">
        <v>136</v>
      </c>
      <c r="K91" s="164"/>
      <c r="L91" s="164"/>
      <c r="M91" s="164"/>
      <c r="N91" s="164"/>
      <c r="O91" s="165">
        <v>13000000</v>
      </c>
      <c r="P91" s="165"/>
      <c r="Q91" s="133">
        <v>0</v>
      </c>
      <c r="R91" s="133">
        <v>300000</v>
      </c>
      <c r="S91" s="133">
        <v>1034000</v>
      </c>
      <c r="T91" s="133">
        <v>500000</v>
      </c>
      <c r="U91" s="133">
        <v>0</v>
      </c>
      <c r="V91" s="133">
        <v>0</v>
      </c>
      <c r="W91" s="31">
        <f t="shared" si="34"/>
        <v>305666.66666666669</v>
      </c>
      <c r="X91" s="31">
        <f t="shared" si="34"/>
        <v>356611.11111111107</v>
      </c>
      <c r="Y91" s="31">
        <f t="shared" si="34"/>
        <v>366046.29629629635</v>
      </c>
      <c r="Z91" s="31">
        <f t="shared" si="34"/>
        <v>254720.6790123457</v>
      </c>
      <c r="AA91" s="31">
        <f t="shared" ref="AA91:AB114" si="58">SUM(U91:Z91)/6</f>
        <v>213840.79218106996</v>
      </c>
      <c r="AB91" s="31">
        <f t="shared" si="36"/>
        <v>249480.92421124829</v>
      </c>
      <c r="AC91" s="31">
        <f t="shared" si="35"/>
        <v>3580366.4694787376</v>
      </c>
      <c r="AD91" s="115">
        <f t="shared" si="32"/>
        <v>9419633.5305212624</v>
      </c>
    </row>
    <row r="92" spans="1:30" ht="15" customHeight="1" x14ac:dyDescent="0.25">
      <c r="A92" s="52" t="s">
        <v>43</v>
      </c>
      <c r="B92" s="52" t="s">
        <v>14</v>
      </c>
      <c r="C92" s="52" t="s">
        <v>16</v>
      </c>
      <c r="D92" s="163" t="s">
        <v>16</v>
      </c>
      <c r="E92" s="163"/>
      <c r="F92" s="163"/>
      <c r="G92" s="163" t="s">
        <v>18</v>
      </c>
      <c r="H92" s="163"/>
      <c r="I92" s="52" t="s">
        <v>147</v>
      </c>
      <c r="J92" s="164" t="s">
        <v>148</v>
      </c>
      <c r="K92" s="164"/>
      <c r="L92" s="164"/>
      <c r="M92" s="164"/>
      <c r="N92" s="164"/>
      <c r="O92" s="165">
        <v>4000000</v>
      </c>
      <c r="P92" s="165"/>
      <c r="Q92" s="133">
        <v>0</v>
      </c>
      <c r="R92" s="133">
        <v>1381000</v>
      </c>
      <c r="S92" s="133">
        <v>216960</v>
      </c>
      <c r="T92" s="133">
        <v>41000</v>
      </c>
      <c r="U92" s="133">
        <v>35900</v>
      </c>
      <c r="V92" s="133">
        <v>16000</v>
      </c>
      <c r="W92" s="31">
        <f t="shared" si="34"/>
        <v>281810</v>
      </c>
      <c r="X92" s="31">
        <f t="shared" si="34"/>
        <v>328778.33333333331</v>
      </c>
      <c r="Y92" s="31">
        <f t="shared" si="34"/>
        <v>153408.05555555553</v>
      </c>
      <c r="Z92" s="31">
        <f t="shared" si="34"/>
        <v>142816.0648148148</v>
      </c>
      <c r="AA92" s="31">
        <f t="shared" si="58"/>
        <v>159785.40895061727</v>
      </c>
      <c r="AB92" s="31">
        <f t="shared" si="36"/>
        <v>180432.97710905349</v>
      </c>
      <c r="AC92" s="31">
        <f t="shared" si="35"/>
        <v>2937890.8397633745</v>
      </c>
      <c r="AD92" s="115">
        <f t="shared" si="32"/>
        <v>1062109.1602366255</v>
      </c>
    </row>
    <row r="93" spans="1:30" ht="15" customHeight="1" x14ac:dyDescent="0.25">
      <c r="A93" s="52" t="s">
        <v>43</v>
      </c>
      <c r="B93" s="52" t="s">
        <v>14</v>
      </c>
      <c r="C93" s="52" t="s">
        <v>16</v>
      </c>
      <c r="D93" s="163" t="s">
        <v>16</v>
      </c>
      <c r="E93" s="163"/>
      <c r="F93" s="163"/>
      <c r="G93" s="163" t="s">
        <v>18</v>
      </c>
      <c r="H93" s="163"/>
      <c r="I93" s="52" t="s">
        <v>149</v>
      </c>
      <c r="J93" s="164" t="s">
        <v>150</v>
      </c>
      <c r="K93" s="164"/>
      <c r="L93" s="164"/>
      <c r="M93" s="164"/>
      <c r="N93" s="164"/>
      <c r="O93" s="165">
        <v>13500000</v>
      </c>
      <c r="P93" s="165"/>
      <c r="Q93" s="133">
        <v>0</v>
      </c>
      <c r="R93" s="133">
        <v>0</v>
      </c>
      <c r="S93" s="133">
        <v>0</v>
      </c>
      <c r="T93" s="133">
        <v>0</v>
      </c>
      <c r="U93" s="133">
        <v>0</v>
      </c>
      <c r="V93" s="133">
        <v>0</v>
      </c>
      <c r="W93" s="31">
        <f t="shared" si="34"/>
        <v>0</v>
      </c>
      <c r="X93" s="31">
        <f t="shared" si="34"/>
        <v>0</v>
      </c>
      <c r="Y93" s="31">
        <f t="shared" si="34"/>
        <v>0</v>
      </c>
      <c r="Z93" s="31">
        <f t="shared" si="34"/>
        <v>0</v>
      </c>
      <c r="AA93" s="31">
        <f t="shared" si="58"/>
        <v>0</v>
      </c>
      <c r="AB93" s="31">
        <f t="shared" si="36"/>
        <v>0</v>
      </c>
      <c r="AC93" s="31">
        <f t="shared" si="35"/>
        <v>0</v>
      </c>
      <c r="AD93" s="115">
        <f t="shared" si="32"/>
        <v>13500000</v>
      </c>
    </row>
    <row r="94" spans="1:30" ht="15" customHeight="1" x14ac:dyDescent="0.25">
      <c r="A94" s="52" t="s">
        <v>43</v>
      </c>
      <c r="B94" s="52" t="s">
        <v>14</v>
      </c>
      <c r="C94" s="52" t="s">
        <v>16</v>
      </c>
      <c r="D94" s="163" t="s">
        <v>16</v>
      </c>
      <c r="E94" s="163"/>
      <c r="F94" s="163"/>
      <c r="G94" s="163" t="s">
        <v>18</v>
      </c>
      <c r="H94" s="163"/>
      <c r="I94" s="52" t="s">
        <v>151</v>
      </c>
      <c r="J94" s="164" t="s">
        <v>152</v>
      </c>
      <c r="K94" s="164"/>
      <c r="L94" s="164"/>
      <c r="M94" s="164"/>
      <c r="N94" s="164"/>
      <c r="O94" s="165">
        <v>9500000</v>
      </c>
      <c r="P94" s="165"/>
      <c r="Q94" s="133">
        <v>0</v>
      </c>
      <c r="R94" s="133">
        <v>0</v>
      </c>
      <c r="S94" s="133">
        <v>0</v>
      </c>
      <c r="T94" s="133">
        <v>0</v>
      </c>
      <c r="U94" s="133">
        <v>0</v>
      </c>
      <c r="V94" s="133">
        <v>0</v>
      </c>
      <c r="W94" s="31">
        <f t="shared" si="34"/>
        <v>0</v>
      </c>
      <c r="X94" s="31">
        <f t="shared" si="34"/>
        <v>0</v>
      </c>
      <c r="Y94" s="31">
        <f t="shared" si="34"/>
        <v>0</v>
      </c>
      <c r="Z94" s="31">
        <f t="shared" si="34"/>
        <v>0</v>
      </c>
      <c r="AA94" s="31">
        <f t="shared" si="58"/>
        <v>0</v>
      </c>
      <c r="AB94" s="31">
        <f t="shared" si="36"/>
        <v>0</v>
      </c>
      <c r="AC94" s="31">
        <f t="shared" si="35"/>
        <v>0</v>
      </c>
      <c r="AD94" s="115">
        <f t="shared" ref="AD94:AD120" si="59">O94-AC94</f>
        <v>9500000</v>
      </c>
    </row>
    <row r="95" spans="1:30" ht="15" customHeight="1" x14ac:dyDescent="0.25">
      <c r="A95" s="52" t="s">
        <v>43</v>
      </c>
      <c r="B95" s="52" t="s">
        <v>14</v>
      </c>
      <c r="C95" s="52" t="s">
        <v>16</v>
      </c>
      <c r="D95" s="163" t="s">
        <v>16</v>
      </c>
      <c r="E95" s="163"/>
      <c r="F95" s="163"/>
      <c r="G95" s="163" t="s">
        <v>18</v>
      </c>
      <c r="H95" s="163"/>
      <c r="I95" s="52" t="s">
        <v>153</v>
      </c>
      <c r="J95" s="164" t="s">
        <v>154</v>
      </c>
      <c r="K95" s="164"/>
      <c r="L95" s="164"/>
      <c r="M95" s="164"/>
      <c r="N95" s="164"/>
      <c r="O95" s="165">
        <v>30000000</v>
      </c>
      <c r="P95" s="165"/>
      <c r="Q95" s="133">
        <v>0</v>
      </c>
      <c r="R95" s="133">
        <v>1210000</v>
      </c>
      <c r="S95" s="133">
        <v>850000</v>
      </c>
      <c r="T95" s="133">
        <v>1210000</v>
      </c>
      <c r="U95" s="133">
        <v>360000</v>
      </c>
      <c r="V95" s="133">
        <v>360000</v>
      </c>
      <c r="W95" s="31">
        <f t="shared" si="34"/>
        <v>665000</v>
      </c>
      <c r="X95" s="31">
        <f t="shared" si="34"/>
        <v>775833.33333333337</v>
      </c>
      <c r="Y95" s="31">
        <f t="shared" si="34"/>
        <v>703472.22222222213</v>
      </c>
      <c r="Z95" s="31">
        <f t="shared" si="34"/>
        <v>679050.92592592596</v>
      </c>
      <c r="AA95" s="31">
        <f t="shared" si="58"/>
        <v>590559.41358024685</v>
      </c>
      <c r="AB95" s="31">
        <f t="shared" si="36"/>
        <v>628985.98251028801</v>
      </c>
      <c r="AC95" s="31">
        <f t="shared" si="35"/>
        <v>8032901.8775720168</v>
      </c>
      <c r="AD95" s="115">
        <f t="shared" si="59"/>
        <v>21967098.122427985</v>
      </c>
    </row>
    <row r="96" spans="1:30" ht="15" customHeight="1" x14ac:dyDescent="0.25">
      <c r="A96" s="52" t="s">
        <v>43</v>
      </c>
      <c r="B96" s="52" t="s">
        <v>14</v>
      </c>
      <c r="C96" s="52" t="s">
        <v>16</v>
      </c>
      <c r="D96" s="163" t="s">
        <v>16</v>
      </c>
      <c r="E96" s="163"/>
      <c r="F96" s="163"/>
      <c r="G96" s="163" t="s">
        <v>16</v>
      </c>
      <c r="H96" s="163"/>
      <c r="I96" s="52" t="s">
        <v>108</v>
      </c>
      <c r="J96" s="164" t="s">
        <v>163</v>
      </c>
      <c r="K96" s="164"/>
      <c r="L96" s="164"/>
      <c r="M96" s="164"/>
      <c r="N96" s="164"/>
      <c r="O96" s="165">
        <v>130006000</v>
      </c>
      <c r="P96" s="165"/>
      <c r="Q96" s="133">
        <v>0</v>
      </c>
      <c r="R96" s="133">
        <v>0</v>
      </c>
      <c r="S96" s="133">
        <v>0</v>
      </c>
      <c r="T96" s="133">
        <v>0</v>
      </c>
      <c r="U96" s="133">
        <v>0</v>
      </c>
      <c r="V96" s="133">
        <v>0</v>
      </c>
      <c r="W96" s="31">
        <f t="shared" ref="W96:Z114" si="60">SUM(Q96:V96)/6</f>
        <v>0</v>
      </c>
      <c r="X96" s="31">
        <f t="shared" si="60"/>
        <v>0</v>
      </c>
      <c r="Y96" s="31">
        <f t="shared" si="60"/>
        <v>0</v>
      </c>
      <c r="Z96" s="31">
        <f t="shared" si="60"/>
        <v>0</v>
      </c>
      <c r="AA96" s="31">
        <f t="shared" si="58"/>
        <v>0</v>
      </c>
      <c r="AB96" s="31">
        <f t="shared" si="36"/>
        <v>0</v>
      </c>
      <c r="AC96" s="31">
        <f t="shared" ref="AC96:AC120" si="61">SUM(Q96:AB96)</f>
        <v>0</v>
      </c>
      <c r="AD96" s="115">
        <f t="shared" si="59"/>
        <v>130006000</v>
      </c>
    </row>
    <row r="97" spans="1:30" ht="14.25" customHeight="1" x14ac:dyDescent="0.25">
      <c r="A97" s="52" t="s">
        <v>43</v>
      </c>
      <c r="B97" s="52" t="s">
        <v>14</v>
      </c>
      <c r="C97" s="52" t="s">
        <v>16</v>
      </c>
      <c r="D97" s="163" t="s">
        <v>16</v>
      </c>
      <c r="E97" s="163"/>
      <c r="F97" s="163"/>
      <c r="G97" s="163" t="s">
        <v>164</v>
      </c>
      <c r="H97" s="163"/>
      <c r="I97" s="52" t="s">
        <v>92</v>
      </c>
      <c r="J97" s="164" t="s">
        <v>166</v>
      </c>
      <c r="K97" s="164"/>
      <c r="L97" s="164"/>
      <c r="M97" s="164"/>
      <c r="N97" s="164"/>
      <c r="O97" s="165">
        <v>2000000</v>
      </c>
      <c r="P97" s="165"/>
      <c r="Q97" s="133">
        <v>0</v>
      </c>
      <c r="R97" s="133">
        <v>0</v>
      </c>
      <c r="S97" s="133">
        <v>0</v>
      </c>
      <c r="T97" s="133">
        <v>0</v>
      </c>
      <c r="U97" s="133">
        <v>0</v>
      </c>
      <c r="V97" s="133">
        <v>0</v>
      </c>
      <c r="W97" s="31">
        <f t="shared" si="60"/>
        <v>0</v>
      </c>
      <c r="X97" s="31">
        <f t="shared" si="60"/>
        <v>0</v>
      </c>
      <c r="Y97" s="31">
        <f t="shared" si="60"/>
        <v>0</v>
      </c>
      <c r="Z97" s="31">
        <f t="shared" si="60"/>
        <v>0</v>
      </c>
      <c r="AA97" s="31">
        <f t="shared" si="58"/>
        <v>0</v>
      </c>
      <c r="AB97" s="31">
        <f t="shared" si="36"/>
        <v>0</v>
      </c>
      <c r="AC97" s="31">
        <f t="shared" si="61"/>
        <v>0</v>
      </c>
      <c r="AD97" s="115">
        <f t="shared" si="59"/>
        <v>2000000</v>
      </c>
    </row>
    <row r="98" spans="1:30" ht="15" customHeight="1" x14ac:dyDescent="0.25">
      <c r="A98" s="52" t="s">
        <v>43</v>
      </c>
      <c r="B98" s="52" t="s">
        <v>14</v>
      </c>
      <c r="C98" s="52" t="s">
        <v>16</v>
      </c>
      <c r="D98" s="163" t="s">
        <v>16</v>
      </c>
      <c r="E98" s="163"/>
      <c r="F98" s="163"/>
      <c r="G98" s="163" t="s">
        <v>164</v>
      </c>
      <c r="H98" s="163"/>
      <c r="I98" s="52" t="s">
        <v>167</v>
      </c>
      <c r="J98" s="164" t="s">
        <v>168</v>
      </c>
      <c r="K98" s="164"/>
      <c r="L98" s="164"/>
      <c r="M98" s="164"/>
      <c r="N98" s="164"/>
      <c r="O98" s="165">
        <v>78656000</v>
      </c>
      <c r="P98" s="165"/>
      <c r="Q98" s="133">
        <v>0</v>
      </c>
      <c r="R98" s="133">
        <v>1069299</v>
      </c>
      <c r="S98" s="133">
        <v>1069299</v>
      </c>
      <c r="T98" s="133">
        <v>11094463</v>
      </c>
      <c r="U98" s="133">
        <v>0</v>
      </c>
      <c r="V98" s="133">
        <v>6081881</v>
      </c>
      <c r="W98" s="31">
        <f t="shared" si="60"/>
        <v>3219157</v>
      </c>
      <c r="X98" s="31">
        <f t="shared" si="60"/>
        <v>3755683.1666666665</v>
      </c>
      <c r="Y98" s="31">
        <f t="shared" si="60"/>
        <v>4203413.861111111</v>
      </c>
      <c r="Z98" s="31">
        <f t="shared" si="60"/>
        <v>4725766.3379629636</v>
      </c>
      <c r="AA98" s="31">
        <f t="shared" si="58"/>
        <v>3664316.8942901231</v>
      </c>
      <c r="AB98" s="31">
        <f t="shared" si="36"/>
        <v>4275036.3766718106</v>
      </c>
      <c r="AC98" s="31">
        <f t="shared" si="61"/>
        <v>43158315.636702679</v>
      </c>
      <c r="AD98" s="115">
        <f t="shared" si="59"/>
        <v>35497684.363297321</v>
      </c>
    </row>
    <row r="99" spans="1:30" ht="15" customHeight="1" x14ac:dyDescent="0.25">
      <c r="A99" s="52" t="s">
        <v>43</v>
      </c>
      <c r="B99" s="52" t="s">
        <v>14</v>
      </c>
      <c r="C99" s="52" t="s">
        <v>16</v>
      </c>
      <c r="D99" s="163" t="s">
        <v>16</v>
      </c>
      <c r="E99" s="163"/>
      <c r="F99" s="163"/>
      <c r="G99" s="163" t="s">
        <v>164</v>
      </c>
      <c r="H99" s="163"/>
      <c r="I99" s="52" t="s">
        <v>169</v>
      </c>
      <c r="J99" s="164" t="s">
        <v>170</v>
      </c>
      <c r="K99" s="164"/>
      <c r="L99" s="164"/>
      <c r="M99" s="164"/>
      <c r="N99" s="164"/>
      <c r="O99" s="165">
        <v>5190000</v>
      </c>
      <c r="P99" s="165"/>
      <c r="Q99" s="133">
        <v>0</v>
      </c>
      <c r="R99" s="133">
        <v>0</v>
      </c>
      <c r="S99" s="133">
        <v>0</v>
      </c>
      <c r="T99" s="133">
        <v>0</v>
      </c>
      <c r="U99" s="133">
        <v>0</v>
      </c>
      <c r="V99" s="133">
        <v>0</v>
      </c>
      <c r="W99" s="31">
        <f t="shared" si="60"/>
        <v>0</v>
      </c>
      <c r="X99" s="31">
        <f t="shared" si="60"/>
        <v>0</v>
      </c>
      <c r="Y99" s="31">
        <f t="shared" si="60"/>
        <v>0</v>
      </c>
      <c r="Z99" s="31">
        <f t="shared" si="60"/>
        <v>0</v>
      </c>
      <c r="AA99" s="31">
        <f t="shared" si="58"/>
        <v>0</v>
      </c>
      <c r="AB99" s="31">
        <f t="shared" si="36"/>
        <v>0</v>
      </c>
      <c r="AC99" s="31">
        <f t="shared" si="61"/>
        <v>0</v>
      </c>
      <c r="AD99" s="115">
        <f t="shared" si="59"/>
        <v>5190000</v>
      </c>
    </row>
    <row r="100" spans="1:30" ht="15" customHeight="1" x14ac:dyDescent="0.25">
      <c r="A100" s="52" t="s">
        <v>43</v>
      </c>
      <c r="B100" s="52" t="s">
        <v>14</v>
      </c>
      <c r="C100" s="52" t="s">
        <v>16</v>
      </c>
      <c r="D100" s="163" t="s">
        <v>16</v>
      </c>
      <c r="E100" s="163"/>
      <c r="F100" s="163"/>
      <c r="G100" s="163" t="s">
        <v>164</v>
      </c>
      <c r="H100" s="163"/>
      <c r="I100" s="52" t="s">
        <v>171</v>
      </c>
      <c r="J100" s="164" t="s">
        <v>172</v>
      </c>
      <c r="K100" s="164"/>
      <c r="L100" s="164"/>
      <c r="M100" s="164"/>
      <c r="N100" s="164"/>
      <c r="O100" s="165">
        <v>425080000</v>
      </c>
      <c r="P100" s="165"/>
      <c r="Q100" s="133">
        <v>0</v>
      </c>
      <c r="R100" s="133">
        <v>19500000</v>
      </c>
      <c r="S100" s="133">
        <v>0</v>
      </c>
      <c r="T100" s="133">
        <v>0</v>
      </c>
      <c r="U100" s="133">
        <v>0</v>
      </c>
      <c r="V100" s="133">
        <v>71500000</v>
      </c>
      <c r="W100" s="31">
        <f t="shared" si="60"/>
        <v>15166666.666666666</v>
      </c>
      <c r="X100" s="31">
        <f t="shared" si="60"/>
        <v>17694444.444444444</v>
      </c>
      <c r="Y100" s="31">
        <f t="shared" si="60"/>
        <v>17393518.518518519</v>
      </c>
      <c r="Z100" s="31">
        <f t="shared" si="60"/>
        <v>20292438.27160494</v>
      </c>
      <c r="AA100" s="31">
        <f t="shared" si="58"/>
        <v>23674511.316872429</v>
      </c>
      <c r="AB100" s="31">
        <f t="shared" si="36"/>
        <v>27620263.203017831</v>
      </c>
      <c r="AC100" s="31">
        <f t="shared" si="61"/>
        <v>212841842.42112482</v>
      </c>
      <c r="AD100" s="115">
        <f t="shared" si="59"/>
        <v>212238157.57887518</v>
      </c>
    </row>
    <row r="101" spans="1:30" ht="15" customHeight="1" x14ac:dyDescent="0.25">
      <c r="A101" s="52" t="s">
        <v>43</v>
      </c>
      <c r="B101" s="52" t="s">
        <v>14</v>
      </c>
      <c r="C101" s="52" t="s">
        <v>16</v>
      </c>
      <c r="D101" s="163" t="s">
        <v>16</v>
      </c>
      <c r="E101" s="163"/>
      <c r="F101" s="163"/>
      <c r="G101" s="163" t="s">
        <v>164</v>
      </c>
      <c r="H101" s="163"/>
      <c r="I101" s="52" t="s">
        <v>173</v>
      </c>
      <c r="J101" s="164" t="s">
        <v>174</v>
      </c>
      <c r="K101" s="164"/>
      <c r="L101" s="164"/>
      <c r="M101" s="164"/>
      <c r="N101" s="164"/>
      <c r="O101" s="165">
        <v>2192700000</v>
      </c>
      <c r="P101" s="165"/>
      <c r="Q101" s="133">
        <v>0</v>
      </c>
      <c r="R101" s="133">
        <v>164976000</v>
      </c>
      <c r="S101" s="133">
        <v>176563800</v>
      </c>
      <c r="T101" s="133">
        <v>284235600</v>
      </c>
      <c r="U101" s="133">
        <v>0</v>
      </c>
      <c r="V101" s="133">
        <v>137220000</v>
      </c>
      <c r="W101" s="31">
        <f t="shared" si="60"/>
        <v>127165900</v>
      </c>
      <c r="X101" s="31">
        <f t="shared" si="60"/>
        <v>148360216.66666666</v>
      </c>
      <c r="Y101" s="31">
        <f t="shared" si="60"/>
        <v>145590919.44444445</v>
      </c>
      <c r="Z101" s="31">
        <f t="shared" si="60"/>
        <v>140428772.68518516</v>
      </c>
      <c r="AA101" s="31">
        <f t="shared" si="58"/>
        <v>116460968.13271604</v>
      </c>
      <c r="AB101" s="31">
        <f t="shared" si="36"/>
        <v>135871129.48816872</v>
      </c>
      <c r="AC101" s="31">
        <f t="shared" si="61"/>
        <v>1576873306.417181</v>
      </c>
      <c r="AD101" s="115">
        <f t="shared" si="59"/>
        <v>615826693.58281898</v>
      </c>
    </row>
    <row r="102" spans="1:30" ht="15" customHeight="1" x14ac:dyDescent="0.25">
      <c r="A102" s="52" t="s">
        <v>43</v>
      </c>
      <c r="B102" s="52" t="s">
        <v>14</v>
      </c>
      <c r="C102" s="52" t="s">
        <v>16</v>
      </c>
      <c r="D102" s="163" t="s">
        <v>16</v>
      </c>
      <c r="E102" s="163"/>
      <c r="F102" s="163"/>
      <c r="G102" s="163" t="s">
        <v>164</v>
      </c>
      <c r="H102" s="163"/>
      <c r="I102" s="52" t="s">
        <v>175</v>
      </c>
      <c r="J102" s="164" t="s">
        <v>176</v>
      </c>
      <c r="K102" s="164"/>
      <c r="L102" s="164"/>
      <c r="M102" s="164"/>
      <c r="N102" s="164"/>
      <c r="O102" s="165">
        <v>1500000</v>
      </c>
      <c r="P102" s="165"/>
      <c r="Q102" s="133">
        <v>0</v>
      </c>
      <c r="R102" s="133">
        <v>0</v>
      </c>
      <c r="S102" s="133">
        <v>0</v>
      </c>
      <c r="T102" s="133">
        <v>0</v>
      </c>
      <c r="U102" s="133">
        <v>0</v>
      </c>
      <c r="V102" s="133">
        <v>0</v>
      </c>
      <c r="W102" s="31">
        <f t="shared" si="60"/>
        <v>0</v>
      </c>
      <c r="X102" s="31">
        <f t="shared" si="60"/>
        <v>0</v>
      </c>
      <c r="Y102" s="31">
        <f t="shared" si="60"/>
        <v>0</v>
      </c>
      <c r="Z102" s="31">
        <f t="shared" si="60"/>
        <v>0</v>
      </c>
      <c r="AA102" s="31">
        <f t="shared" si="58"/>
        <v>0</v>
      </c>
      <c r="AB102" s="31">
        <f t="shared" si="36"/>
        <v>0</v>
      </c>
      <c r="AC102" s="31">
        <f t="shared" si="61"/>
        <v>0</v>
      </c>
      <c r="AD102" s="115">
        <f t="shared" si="59"/>
        <v>1500000</v>
      </c>
    </row>
    <row r="103" spans="1:30" ht="15" customHeight="1" x14ac:dyDescent="0.25">
      <c r="A103" s="52" t="s">
        <v>43</v>
      </c>
      <c r="B103" s="52" t="s">
        <v>14</v>
      </c>
      <c r="C103" s="52" t="s">
        <v>16</v>
      </c>
      <c r="D103" s="163" t="s">
        <v>16</v>
      </c>
      <c r="E103" s="163"/>
      <c r="F103" s="163"/>
      <c r="G103" s="163" t="s">
        <v>177</v>
      </c>
      <c r="H103" s="163"/>
      <c r="I103" s="52" t="s">
        <v>96</v>
      </c>
      <c r="J103" s="164" t="s">
        <v>179</v>
      </c>
      <c r="K103" s="164"/>
      <c r="L103" s="164"/>
      <c r="M103" s="164"/>
      <c r="N103" s="164"/>
      <c r="O103" s="165">
        <v>5600000</v>
      </c>
      <c r="P103" s="165"/>
      <c r="Q103" s="133">
        <v>0</v>
      </c>
      <c r="R103" s="133">
        <v>0</v>
      </c>
      <c r="S103" s="133">
        <v>0</v>
      </c>
      <c r="T103" s="133">
        <v>0</v>
      </c>
      <c r="U103" s="133">
        <v>0</v>
      </c>
      <c r="V103" s="133">
        <v>0</v>
      </c>
      <c r="W103" s="31">
        <f t="shared" si="60"/>
        <v>0</v>
      </c>
      <c r="X103" s="31">
        <f t="shared" si="60"/>
        <v>0</v>
      </c>
      <c r="Y103" s="31">
        <f t="shared" si="60"/>
        <v>0</v>
      </c>
      <c r="Z103" s="31">
        <f t="shared" si="60"/>
        <v>0</v>
      </c>
      <c r="AA103" s="31">
        <f t="shared" si="58"/>
        <v>0</v>
      </c>
      <c r="AB103" s="31">
        <f t="shared" si="36"/>
        <v>0</v>
      </c>
      <c r="AC103" s="31">
        <f t="shared" si="61"/>
        <v>0</v>
      </c>
      <c r="AD103" s="115">
        <f t="shared" si="59"/>
        <v>5600000</v>
      </c>
    </row>
    <row r="104" spans="1:30" ht="24.75" customHeight="1" x14ac:dyDescent="0.25">
      <c r="A104" s="52" t="s">
        <v>43</v>
      </c>
      <c r="B104" s="52" t="s">
        <v>14</v>
      </c>
      <c r="C104" s="52" t="s">
        <v>16</v>
      </c>
      <c r="D104" s="163" t="s">
        <v>16</v>
      </c>
      <c r="E104" s="163"/>
      <c r="F104" s="163"/>
      <c r="G104" s="163" t="s">
        <v>180</v>
      </c>
      <c r="H104" s="163"/>
      <c r="I104" s="52" t="s">
        <v>35</v>
      </c>
      <c r="J104" s="164" t="s">
        <v>182</v>
      </c>
      <c r="K104" s="164"/>
      <c r="L104" s="164"/>
      <c r="M104" s="164"/>
      <c r="N104" s="164"/>
      <c r="O104" s="165">
        <v>50000000</v>
      </c>
      <c r="P104" s="165"/>
      <c r="Q104" s="133">
        <v>0</v>
      </c>
      <c r="R104" s="133">
        <v>0</v>
      </c>
      <c r="S104" s="133">
        <v>0</v>
      </c>
      <c r="T104" s="133">
        <v>0</v>
      </c>
      <c r="U104" s="133">
        <v>0</v>
      </c>
      <c r="V104" s="133">
        <v>0</v>
      </c>
      <c r="W104" s="31">
        <f t="shared" si="60"/>
        <v>0</v>
      </c>
      <c r="X104" s="31">
        <f t="shared" si="60"/>
        <v>0</v>
      </c>
      <c r="Y104" s="31">
        <f t="shared" si="60"/>
        <v>0</v>
      </c>
      <c r="Z104" s="31">
        <f t="shared" si="60"/>
        <v>0</v>
      </c>
      <c r="AA104" s="31">
        <f t="shared" si="58"/>
        <v>0</v>
      </c>
      <c r="AB104" s="31">
        <f t="shared" si="36"/>
        <v>0</v>
      </c>
      <c r="AC104" s="31">
        <f t="shared" si="61"/>
        <v>0</v>
      </c>
      <c r="AD104" s="115">
        <f t="shared" si="59"/>
        <v>50000000</v>
      </c>
    </row>
    <row r="105" spans="1:30" ht="15" customHeight="1" x14ac:dyDescent="0.25">
      <c r="A105" s="52" t="s">
        <v>43</v>
      </c>
      <c r="B105" s="52" t="s">
        <v>14</v>
      </c>
      <c r="C105" s="52" t="s">
        <v>16</v>
      </c>
      <c r="D105" s="163" t="s">
        <v>16</v>
      </c>
      <c r="E105" s="163"/>
      <c r="F105" s="163"/>
      <c r="G105" s="163" t="s">
        <v>53</v>
      </c>
      <c r="H105" s="163"/>
      <c r="I105" s="52" t="s">
        <v>41</v>
      </c>
      <c r="J105" s="164" t="s">
        <v>184</v>
      </c>
      <c r="K105" s="164"/>
      <c r="L105" s="164"/>
      <c r="M105" s="164"/>
      <c r="N105" s="164"/>
      <c r="O105" s="165">
        <v>620000000</v>
      </c>
      <c r="P105" s="165"/>
      <c r="Q105" s="133">
        <v>0</v>
      </c>
      <c r="R105" s="133">
        <v>0</v>
      </c>
      <c r="S105" s="133">
        <v>0</v>
      </c>
      <c r="T105" s="133">
        <v>0</v>
      </c>
      <c r="U105" s="133">
        <v>0</v>
      </c>
      <c r="V105" s="133">
        <v>0</v>
      </c>
      <c r="W105" s="31">
        <f t="shared" si="60"/>
        <v>0</v>
      </c>
      <c r="X105" s="31">
        <f t="shared" si="60"/>
        <v>0</v>
      </c>
      <c r="Y105" s="31">
        <f t="shared" si="60"/>
        <v>0</v>
      </c>
      <c r="Z105" s="31">
        <f t="shared" si="60"/>
        <v>0</v>
      </c>
      <c r="AA105" s="31">
        <f t="shared" si="58"/>
        <v>0</v>
      </c>
      <c r="AB105" s="31">
        <f t="shared" si="36"/>
        <v>0</v>
      </c>
      <c r="AC105" s="31">
        <f t="shared" si="61"/>
        <v>0</v>
      </c>
      <c r="AD105" s="115">
        <f t="shared" si="59"/>
        <v>620000000</v>
      </c>
    </row>
    <row r="106" spans="1:30" ht="15" customHeight="1" x14ac:dyDescent="0.25">
      <c r="A106" s="85" t="s">
        <v>43</v>
      </c>
      <c r="B106" s="85" t="s">
        <v>14</v>
      </c>
      <c r="C106" s="85" t="s">
        <v>16</v>
      </c>
      <c r="D106" s="163" t="s">
        <v>16</v>
      </c>
      <c r="E106" s="163"/>
      <c r="F106" s="163"/>
      <c r="G106" s="163" t="s">
        <v>53</v>
      </c>
      <c r="H106" s="163"/>
      <c r="I106" s="85" t="s">
        <v>222</v>
      </c>
      <c r="J106" s="164" t="s">
        <v>352</v>
      </c>
      <c r="K106" s="164"/>
      <c r="L106" s="164"/>
      <c r="M106" s="164"/>
      <c r="N106" s="164"/>
      <c r="O106" s="165">
        <v>40000000</v>
      </c>
      <c r="P106" s="165"/>
      <c r="Q106" s="133"/>
      <c r="R106" s="133"/>
      <c r="S106" s="133"/>
      <c r="T106" s="133"/>
      <c r="U106" s="133"/>
      <c r="V106" s="133"/>
      <c r="W106" s="31"/>
      <c r="X106" s="31"/>
      <c r="Y106" s="31"/>
      <c r="Z106" s="31"/>
      <c r="AA106" s="31"/>
      <c r="AB106" s="31"/>
      <c r="AC106" s="31"/>
      <c r="AD106" s="115"/>
    </row>
    <row r="107" spans="1:30" ht="24.75" customHeight="1" x14ac:dyDescent="0.25">
      <c r="A107" s="52" t="s">
        <v>43</v>
      </c>
      <c r="B107" s="52" t="s">
        <v>14</v>
      </c>
      <c r="C107" s="52" t="s">
        <v>16</v>
      </c>
      <c r="D107" s="163" t="s">
        <v>61</v>
      </c>
      <c r="E107" s="163"/>
      <c r="F107" s="163"/>
      <c r="G107" s="163" t="s">
        <v>16</v>
      </c>
      <c r="H107" s="163"/>
      <c r="I107" s="52" t="s">
        <v>90</v>
      </c>
      <c r="J107" s="164" t="s">
        <v>190</v>
      </c>
      <c r="K107" s="164"/>
      <c r="L107" s="164"/>
      <c r="M107" s="164"/>
      <c r="N107" s="164"/>
      <c r="O107" s="165">
        <v>30230000</v>
      </c>
      <c r="P107" s="165"/>
      <c r="Q107" s="133">
        <v>0</v>
      </c>
      <c r="R107" s="133">
        <v>855000</v>
      </c>
      <c r="S107" s="133">
        <v>1611272</v>
      </c>
      <c r="T107" s="133">
        <v>4322350</v>
      </c>
      <c r="U107" s="133">
        <v>2000000</v>
      </c>
      <c r="V107" s="133">
        <v>0</v>
      </c>
      <c r="W107" s="31">
        <f t="shared" si="60"/>
        <v>1464770.3333333333</v>
      </c>
      <c r="X107" s="31">
        <f t="shared" si="60"/>
        <v>1708898.7222222222</v>
      </c>
      <c r="Y107" s="31">
        <f t="shared" si="60"/>
        <v>1851215.1759259261</v>
      </c>
      <c r="Z107" s="31">
        <f t="shared" si="60"/>
        <v>1891205.7052469135</v>
      </c>
      <c r="AA107" s="31">
        <f t="shared" si="58"/>
        <v>1486014.9894547325</v>
      </c>
      <c r="AB107" s="31">
        <f t="shared" si="36"/>
        <v>1400350.8210305211</v>
      </c>
      <c r="AC107" s="31">
        <f t="shared" si="61"/>
        <v>18591077.747213647</v>
      </c>
      <c r="AD107" s="115">
        <f t="shared" si="59"/>
        <v>11638922.252786353</v>
      </c>
    </row>
    <row r="108" spans="1:30" ht="25.5" customHeight="1" x14ac:dyDescent="0.25">
      <c r="A108" s="52" t="s">
        <v>43</v>
      </c>
      <c r="B108" s="52" t="s">
        <v>14</v>
      </c>
      <c r="C108" s="52" t="s">
        <v>16</v>
      </c>
      <c r="D108" s="163" t="s">
        <v>61</v>
      </c>
      <c r="E108" s="163"/>
      <c r="F108" s="163"/>
      <c r="G108" s="163" t="s">
        <v>16</v>
      </c>
      <c r="H108" s="163"/>
      <c r="I108" s="52" t="s">
        <v>124</v>
      </c>
      <c r="J108" s="164" t="s">
        <v>191</v>
      </c>
      <c r="K108" s="164"/>
      <c r="L108" s="164"/>
      <c r="M108" s="164"/>
      <c r="N108" s="164"/>
      <c r="O108" s="165">
        <v>3530000</v>
      </c>
      <c r="P108" s="165"/>
      <c r="Q108" s="133">
        <v>0</v>
      </c>
      <c r="R108" s="133">
        <v>455000</v>
      </c>
      <c r="S108" s="133">
        <v>0</v>
      </c>
      <c r="T108" s="133">
        <v>420000</v>
      </c>
      <c r="U108" s="133">
        <v>100000</v>
      </c>
      <c r="V108" s="133">
        <v>188000</v>
      </c>
      <c r="W108" s="31">
        <f t="shared" si="60"/>
        <v>193833.33333333334</v>
      </c>
      <c r="X108" s="31">
        <f t="shared" si="60"/>
        <v>226138.88888888888</v>
      </c>
      <c r="Y108" s="31">
        <f t="shared" si="60"/>
        <v>187995.37037037036</v>
      </c>
      <c r="Z108" s="31">
        <f t="shared" si="60"/>
        <v>219327.93209876542</v>
      </c>
      <c r="AA108" s="31">
        <f t="shared" si="58"/>
        <v>185882.58744855967</v>
      </c>
      <c r="AB108" s="31">
        <f t="shared" si="36"/>
        <v>200196.3520233196</v>
      </c>
      <c r="AC108" s="31">
        <f t="shared" si="61"/>
        <v>2376374.4641632373</v>
      </c>
      <c r="AD108" s="115">
        <f t="shared" si="59"/>
        <v>1153625.5358367627</v>
      </c>
    </row>
    <row r="109" spans="1:30" ht="24.75" customHeight="1" x14ac:dyDescent="0.25">
      <c r="A109" s="52" t="s">
        <v>43</v>
      </c>
      <c r="B109" s="52" t="s">
        <v>14</v>
      </c>
      <c r="C109" s="52" t="s">
        <v>16</v>
      </c>
      <c r="D109" s="163" t="s">
        <v>61</v>
      </c>
      <c r="E109" s="163"/>
      <c r="F109" s="163"/>
      <c r="G109" s="163" t="s">
        <v>16</v>
      </c>
      <c r="H109" s="163"/>
      <c r="I109" s="52" t="s">
        <v>192</v>
      </c>
      <c r="J109" s="164" t="s">
        <v>193</v>
      </c>
      <c r="K109" s="164"/>
      <c r="L109" s="164"/>
      <c r="M109" s="164"/>
      <c r="N109" s="164"/>
      <c r="O109" s="165">
        <v>26590000</v>
      </c>
      <c r="P109" s="165"/>
      <c r="Q109" s="133">
        <v>0</v>
      </c>
      <c r="R109" s="133">
        <v>5490050</v>
      </c>
      <c r="S109" s="133">
        <v>6797740</v>
      </c>
      <c r="T109" s="133">
        <v>3260850</v>
      </c>
      <c r="U109" s="133">
        <v>1612000</v>
      </c>
      <c r="V109" s="133">
        <v>20000</v>
      </c>
      <c r="W109" s="31">
        <f t="shared" si="60"/>
        <v>2863440</v>
      </c>
      <c r="X109" s="31">
        <f t="shared" si="60"/>
        <v>3340680</v>
      </c>
      <c r="Y109" s="31">
        <f t="shared" si="60"/>
        <v>2982451.6666666665</v>
      </c>
      <c r="Z109" s="31">
        <f t="shared" si="60"/>
        <v>2346570.2777777775</v>
      </c>
      <c r="AA109" s="31">
        <f t="shared" si="58"/>
        <v>2194190.3240740742</v>
      </c>
      <c r="AB109" s="31">
        <f t="shared" si="36"/>
        <v>2291222.0447530863</v>
      </c>
      <c r="AC109" s="31">
        <f t="shared" si="61"/>
        <v>33199194.313271604</v>
      </c>
      <c r="AD109" s="115">
        <f t="shared" si="59"/>
        <v>-6609194.3132716045</v>
      </c>
    </row>
    <row r="110" spans="1:30" ht="24.75" customHeight="1" x14ac:dyDescent="0.25">
      <c r="A110" s="52" t="s">
        <v>43</v>
      </c>
      <c r="B110" s="52" t="s">
        <v>14</v>
      </c>
      <c r="C110" s="52" t="s">
        <v>16</v>
      </c>
      <c r="D110" s="163" t="s">
        <v>61</v>
      </c>
      <c r="E110" s="163"/>
      <c r="F110" s="163"/>
      <c r="G110" s="163" t="s">
        <v>16</v>
      </c>
      <c r="H110" s="163"/>
      <c r="I110" s="52" t="s">
        <v>167</v>
      </c>
      <c r="J110" s="164" t="s">
        <v>194</v>
      </c>
      <c r="K110" s="164"/>
      <c r="L110" s="164"/>
      <c r="M110" s="164"/>
      <c r="N110" s="164"/>
      <c r="O110" s="165">
        <v>921600000</v>
      </c>
      <c r="P110" s="165"/>
      <c r="Q110" s="133">
        <v>7009000</v>
      </c>
      <c r="R110" s="133">
        <v>1660000</v>
      </c>
      <c r="S110" s="133">
        <v>13417250</v>
      </c>
      <c r="T110" s="133">
        <v>152702742</v>
      </c>
      <c r="U110" s="133">
        <v>1745000</v>
      </c>
      <c r="V110" s="133">
        <v>27934000</v>
      </c>
      <c r="W110" s="31">
        <f t="shared" si="60"/>
        <v>34077998.666666664</v>
      </c>
      <c r="X110" s="31">
        <f t="shared" si="60"/>
        <v>38589498.44444444</v>
      </c>
      <c r="Y110" s="31">
        <f t="shared" si="60"/>
        <v>44744414.851851851</v>
      </c>
      <c r="Z110" s="31">
        <f t="shared" si="60"/>
        <v>49965608.993827164</v>
      </c>
      <c r="AA110" s="31">
        <f t="shared" si="58"/>
        <v>32842753.492798354</v>
      </c>
      <c r="AB110" s="31">
        <f t="shared" si="36"/>
        <v>38025712.408264749</v>
      </c>
      <c r="AC110" s="31">
        <f t="shared" si="61"/>
        <v>442713978.85785323</v>
      </c>
      <c r="AD110" s="115">
        <f t="shared" si="59"/>
        <v>478886021.14214677</v>
      </c>
    </row>
    <row r="111" spans="1:30" ht="24.75" customHeight="1" x14ac:dyDescent="0.25">
      <c r="A111" s="52" t="s">
        <v>43</v>
      </c>
      <c r="B111" s="52" t="s">
        <v>14</v>
      </c>
      <c r="C111" s="52" t="s">
        <v>16</v>
      </c>
      <c r="D111" s="163" t="s">
        <v>61</v>
      </c>
      <c r="E111" s="163"/>
      <c r="F111" s="163"/>
      <c r="G111" s="163" t="s">
        <v>16</v>
      </c>
      <c r="H111" s="163"/>
      <c r="I111" s="52" t="s">
        <v>169</v>
      </c>
      <c r="J111" s="164" t="s">
        <v>195</v>
      </c>
      <c r="K111" s="164"/>
      <c r="L111" s="164"/>
      <c r="M111" s="164"/>
      <c r="N111" s="164"/>
      <c r="O111" s="165">
        <v>25000000</v>
      </c>
      <c r="P111" s="165"/>
      <c r="Q111" s="133">
        <v>0</v>
      </c>
      <c r="R111" s="133">
        <v>1050000</v>
      </c>
      <c r="S111" s="133">
        <v>0</v>
      </c>
      <c r="T111" s="133">
        <v>0</v>
      </c>
      <c r="U111" s="133">
        <v>0</v>
      </c>
      <c r="V111" s="133">
        <v>0</v>
      </c>
      <c r="W111" s="31">
        <f t="shared" si="60"/>
        <v>175000</v>
      </c>
      <c r="X111" s="31">
        <f t="shared" si="60"/>
        <v>204166.66666666666</v>
      </c>
      <c r="Y111" s="31">
        <f t="shared" si="60"/>
        <v>63194.444444444438</v>
      </c>
      <c r="Z111" s="31">
        <f t="shared" si="60"/>
        <v>73726.851851851839</v>
      </c>
      <c r="AA111" s="31">
        <f t="shared" si="58"/>
        <v>86014.660493827148</v>
      </c>
      <c r="AB111" s="31">
        <f t="shared" si="36"/>
        <v>100350.43724279835</v>
      </c>
      <c r="AC111" s="31">
        <f t="shared" si="61"/>
        <v>1752453.0606995886</v>
      </c>
      <c r="AD111" s="115">
        <f t="shared" si="59"/>
        <v>23247546.93930041</v>
      </c>
    </row>
    <row r="112" spans="1:30" ht="24.75" customHeight="1" x14ac:dyDescent="0.25">
      <c r="A112" s="52" t="s">
        <v>43</v>
      </c>
      <c r="B112" s="52" t="s">
        <v>14</v>
      </c>
      <c r="C112" s="52" t="s">
        <v>16</v>
      </c>
      <c r="D112" s="163" t="s">
        <v>61</v>
      </c>
      <c r="E112" s="163"/>
      <c r="F112" s="163"/>
      <c r="G112" s="163" t="s">
        <v>16</v>
      </c>
      <c r="H112" s="163"/>
      <c r="I112" s="52" t="s">
        <v>173</v>
      </c>
      <c r="J112" s="164" t="s">
        <v>196</v>
      </c>
      <c r="K112" s="164"/>
      <c r="L112" s="164"/>
      <c r="M112" s="164"/>
      <c r="N112" s="164"/>
      <c r="O112" s="165">
        <v>1056734000</v>
      </c>
      <c r="P112" s="165"/>
      <c r="Q112" s="133">
        <v>0</v>
      </c>
      <c r="R112" s="133">
        <v>7571800</v>
      </c>
      <c r="S112" s="133">
        <v>35415205</v>
      </c>
      <c r="T112" s="133">
        <v>201395886</v>
      </c>
      <c r="U112" s="133">
        <v>0</v>
      </c>
      <c r="V112" s="133">
        <v>45324800</v>
      </c>
      <c r="W112" s="31">
        <f t="shared" si="60"/>
        <v>48284615.166666664</v>
      </c>
      <c r="X112" s="31">
        <f t="shared" si="60"/>
        <v>56332051.027777784</v>
      </c>
      <c r="Y112" s="31">
        <f t="shared" si="60"/>
        <v>64458759.53240741</v>
      </c>
      <c r="Z112" s="31">
        <f t="shared" si="60"/>
        <v>69299351.954475313</v>
      </c>
      <c r="AA112" s="31">
        <f t="shared" si="58"/>
        <v>47283262.946887858</v>
      </c>
      <c r="AB112" s="31">
        <f t="shared" si="58"/>
        <v>55163806.771369167</v>
      </c>
      <c r="AC112" s="31">
        <f t="shared" si="61"/>
        <v>630529538.39958429</v>
      </c>
      <c r="AD112" s="115">
        <f t="shared" si="59"/>
        <v>426204461.60041571</v>
      </c>
    </row>
    <row r="113" spans="1:30" ht="24.75" customHeight="1" x14ac:dyDescent="0.25">
      <c r="A113" s="52" t="s">
        <v>43</v>
      </c>
      <c r="B113" s="52" t="s">
        <v>14</v>
      </c>
      <c r="C113" s="52" t="s">
        <v>16</v>
      </c>
      <c r="D113" s="163" t="s">
        <v>61</v>
      </c>
      <c r="E113" s="163"/>
      <c r="F113" s="163"/>
      <c r="G113" s="163" t="s">
        <v>61</v>
      </c>
      <c r="H113" s="163"/>
      <c r="I113" s="52" t="s">
        <v>30</v>
      </c>
      <c r="J113" s="164" t="s">
        <v>198</v>
      </c>
      <c r="K113" s="164"/>
      <c r="L113" s="164"/>
      <c r="M113" s="164"/>
      <c r="N113" s="164"/>
      <c r="O113" s="165">
        <v>895000000</v>
      </c>
      <c r="P113" s="165"/>
      <c r="Q113" s="133">
        <v>0</v>
      </c>
      <c r="R113" s="133">
        <v>3772500</v>
      </c>
      <c r="S113" s="133">
        <v>897500</v>
      </c>
      <c r="T113" s="133">
        <v>141809000</v>
      </c>
      <c r="U113" s="133">
        <v>1197000</v>
      </c>
      <c r="V113" s="133">
        <v>295672900</v>
      </c>
      <c r="W113" s="31">
        <f t="shared" si="60"/>
        <v>73891483.333333328</v>
      </c>
      <c r="X113" s="31">
        <f t="shared" si="60"/>
        <v>86206730.555555552</v>
      </c>
      <c r="Y113" s="31">
        <f t="shared" si="60"/>
        <v>99945768.981481478</v>
      </c>
      <c r="Z113" s="31">
        <f t="shared" si="60"/>
        <v>116453813.81172837</v>
      </c>
      <c r="AA113" s="31">
        <f t="shared" si="58"/>
        <v>112227949.44701643</v>
      </c>
      <c r="AB113" s="31">
        <f t="shared" si="58"/>
        <v>130733107.68818586</v>
      </c>
      <c r="AC113" s="31">
        <f t="shared" si="61"/>
        <v>1062807753.8173009</v>
      </c>
      <c r="AD113" s="115">
        <f t="shared" si="59"/>
        <v>-167807753.81730092</v>
      </c>
    </row>
    <row r="114" spans="1:30" ht="24.75" customHeight="1" x14ac:dyDescent="0.25">
      <c r="A114" s="52" t="s">
        <v>43</v>
      </c>
      <c r="B114" s="52" t="s">
        <v>14</v>
      </c>
      <c r="C114" s="52" t="s">
        <v>16</v>
      </c>
      <c r="D114" s="163" t="s">
        <v>61</v>
      </c>
      <c r="E114" s="163"/>
      <c r="F114" s="163"/>
      <c r="G114" s="163" t="s">
        <v>61</v>
      </c>
      <c r="H114" s="163"/>
      <c r="I114" s="52" t="s">
        <v>92</v>
      </c>
      <c r="J114" s="164" t="s">
        <v>199</v>
      </c>
      <c r="K114" s="164"/>
      <c r="L114" s="164"/>
      <c r="M114" s="164"/>
      <c r="N114" s="164"/>
      <c r="O114" s="165">
        <v>10000000</v>
      </c>
      <c r="P114" s="165"/>
      <c r="Q114" s="133">
        <v>0</v>
      </c>
      <c r="R114" s="133">
        <v>357500</v>
      </c>
      <c r="S114" s="133">
        <v>0</v>
      </c>
      <c r="T114" s="133">
        <v>0</v>
      </c>
      <c r="U114" s="133">
        <v>80000</v>
      </c>
      <c r="V114" s="133">
        <v>0</v>
      </c>
      <c r="W114" s="31">
        <f t="shared" si="60"/>
        <v>72916.666666666672</v>
      </c>
      <c r="X114" s="31">
        <f t="shared" si="60"/>
        <v>85069.444444444453</v>
      </c>
      <c r="Y114" s="31">
        <f t="shared" si="60"/>
        <v>39664.351851851854</v>
      </c>
      <c r="Z114" s="31">
        <f t="shared" si="60"/>
        <v>46275.077160493827</v>
      </c>
      <c r="AA114" s="31">
        <f t="shared" si="58"/>
        <v>53987.590020576135</v>
      </c>
      <c r="AB114" s="31">
        <f t="shared" si="58"/>
        <v>49652.188357338826</v>
      </c>
      <c r="AC114" s="31">
        <f t="shared" si="61"/>
        <v>785065.31850137166</v>
      </c>
      <c r="AD114" s="115">
        <f t="shared" si="59"/>
        <v>9214934.6814986281</v>
      </c>
    </row>
    <row r="115" spans="1:30" ht="14.25" customHeight="1" x14ac:dyDescent="0.25">
      <c r="A115" s="101" t="s">
        <v>43</v>
      </c>
      <c r="B115" s="101" t="s">
        <v>205</v>
      </c>
      <c r="C115" s="101"/>
      <c r="D115" s="166"/>
      <c r="E115" s="166"/>
      <c r="F115" s="166"/>
      <c r="G115" s="166"/>
      <c r="H115" s="166"/>
      <c r="I115" s="101"/>
      <c r="J115" s="167" t="s">
        <v>368</v>
      </c>
      <c r="K115" s="167"/>
      <c r="L115" s="167"/>
      <c r="M115" s="167"/>
      <c r="N115" s="167"/>
      <c r="O115" s="168">
        <f>SUM(O116:P118)</f>
        <v>3202866000</v>
      </c>
      <c r="P115" s="168"/>
      <c r="Q115" s="105">
        <f>SUM(Q116:Q118)</f>
        <v>0</v>
      </c>
      <c r="R115" s="105">
        <f t="shared" ref="R115:U115" si="62">SUM(R116:R118)</f>
        <v>1950000</v>
      </c>
      <c r="S115" s="105">
        <f t="shared" si="62"/>
        <v>266247589</v>
      </c>
      <c r="T115" s="105">
        <f t="shared" si="62"/>
        <v>258706000</v>
      </c>
      <c r="U115" s="105">
        <f t="shared" si="62"/>
        <v>14700000</v>
      </c>
      <c r="V115" s="105">
        <f>SUM(V116:V118)</f>
        <v>182183546</v>
      </c>
      <c r="W115" s="105">
        <f t="shared" ref="W115:AB115" si="63">SUM(W116:W118)</f>
        <v>120631189.16666667</v>
      </c>
      <c r="X115" s="105">
        <f t="shared" si="63"/>
        <v>140736387.3611111</v>
      </c>
      <c r="Y115" s="105">
        <f t="shared" si="63"/>
        <v>163867451.92129627</v>
      </c>
      <c r="Z115" s="105">
        <f t="shared" si="63"/>
        <v>426804095.7415123</v>
      </c>
      <c r="AA115" s="105">
        <f t="shared" si="63"/>
        <v>378153778.3650977</v>
      </c>
      <c r="AB115" s="105">
        <f t="shared" si="63"/>
        <v>352062741.42594731</v>
      </c>
      <c r="AC115" s="117">
        <f t="shared" si="61"/>
        <v>2306042778.9816313</v>
      </c>
      <c r="AD115" s="134">
        <f t="shared" si="59"/>
        <v>896823221.01836872</v>
      </c>
    </row>
    <row r="116" spans="1:30" ht="15" customHeight="1" x14ac:dyDescent="0.25">
      <c r="A116" s="50" t="s">
        <v>43</v>
      </c>
      <c r="B116" s="50" t="s">
        <v>205</v>
      </c>
      <c r="C116" s="50" t="s">
        <v>16</v>
      </c>
      <c r="D116" s="183"/>
      <c r="E116" s="183"/>
      <c r="F116" s="183"/>
      <c r="G116" s="183"/>
      <c r="H116" s="183"/>
      <c r="I116" s="50"/>
      <c r="J116" s="179" t="s">
        <v>207</v>
      </c>
      <c r="K116" s="179"/>
      <c r="L116" s="179"/>
      <c r="M116" s="179"/>
      <c r="N116" s="179"/>
      <c r="O116" s="180">
        <v>2677866000</v>
      </c>
      <c r="P116" s="180"/>
      <c r="Q116" s="51">
        <v>0</v>
      </c>
      <c r="R116" s="51">
        <v>1950000</v>
      </c>
      <c r="S116" s="51">
        <v>266247589</v>
      </c>
      <c r="T116" s="51">
        <v>258706000</v>
      </c>
      <c r="U116" s="51">
        <v>14700000</v>
      </c>
      <c r="V116" s="51">
        <v>182183546</v>
      </c>
      <c r="W116" s="112">
        <f t="shared" ref="W116:W118" si="64">SUM(Q116:V116)/6</f>
        <v>120631189.16666667</v>
      </c>
      <c r="X116" s="112">
        <f t="shared" ref="X116" si="65">SUM(R116:W116)/6</f>
        <v>140736387.3611111</v>
      </c>
      <c r="Y116" s="112">
        <f t="shared" ref="Y116" si="66">SUM(S116:X116)/6</f>
        <v>163867451.92129627</v>
      </c>
      <c r="Z116" s="112">
        <f t="shared" ref="Z116" si="67">SUM(T116:Y116)/6</f>
        <v>146804095.74151233</v>
      </c>
      <c r="AA116" s="112">
        <f t="shared" ref="AA116" si="68">SUM(U116:Z116)/6</f>
        <v>128153778.36509772</v>
      </c>
      <c r="AB116" s="112">
        <f t="shared" ref="AB116" si="69">SUM(V116:AA116)/6</f>
        <v>147062741.42594734</v>
      </c>
      <c r="AC116" s="112">
        <f t="shared" si="61"/>
        <v>1571042778.9816315</v>
      </c>
      <c r="AD116" s="116">
        <f t="shared" si="59"/>
        <v>1106823221.0183685</v>
      </c>
    </row>
    <row r="117" spans="1:30" ht="15" customHeight="1" x14ac:dyDescent="0.25">
      <c r="A117" s="50" t="s">
        <v>43</v>
      </c>
      <c r="B117" s="50" t="s">
        <v>205</v>
      </c>
      <c r="C117" s="50" t="s">
        <v>61</v>
      </c>
      <c r="D117" s="183"/>
      <c r="E117" s="183"/>
      <c r="F117" s="183"/>
      <c r="G117" s="183"/>
      <c r="H117" s="183"/>
      <c r="I117" s="50"/>
      <c r="J117" s="179" t="s">
        <v>247</v>
      </c>
      <c r="K117" s="179"/>
      <c r="L117" s="179"/>
      <c r="M117" s="179"/>
      <c r="N117" s="179"/>
      <c r="O117" s="180">
        <v>495000000</v>
      </c>
      <c r="P117" s="180"/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112">
        <f t="shared" si="64"/>
        <v>0</v>
      </c>
      <c r="X117" s="112">
        <v>0</v>
      </c>
      <c r="Y117" s="112">
        <v>0</v>
      </c>
      <c r="Z117" s="112">
        <v>250000000</v>
      </c>
      <c r="AA117" s="112">
        <v>250000000</v>
      </c>
      <c r="AB117" s="112">
        <v>205000000</v>
      </c>
      <c r="AC117" s="112">
        <f t="shared" si="61"/>
        <v>705000000</v>
      </c>
      <c r="AD117" s="116">
        <f t="shared" si="59"/>
        <v>-210000000</v>
      </c>
    </row>
    <row r="118" spans="1:30" ht="15" customHeight="1" x14ac:dyDescent="0.25">
      <c r="A118" s="50" t="s">
        <v>43</v>
      </c>
      <c r="B118" s="50" t="s">
        <v>205</v>
      </c>
      <c r="C118" s="50" t="s">
        <v>164</v>
      </c>
      <c r="D118" s="183"/>
      <c r="E118" s="183"/>
      <c r="F118" s="183"/>
      <c r="G118" s="183"/>
      <c r="H118" s="183"/>
      <c r="I118" s="50"/>
      <c r="J118" s="179" t="s">
        <v>251</v>
      </c>
      <c r="K118" s="179"/>
      <c r="L118" s="179"/>
      <c r="M118" s="179"/>
      <c r="N118" s="179"/>
      <c r="O118" s="180">
        <v>30000000</v>
      </c>
      <c r="P118" s="180"/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112">
        <f t="shared" si="64"/>
        <v>0</v>
      </c>
      <c r="X118" s="112">
        <v>0</v>
      </c>
      <c r="Y118" s="112">
        <v>0</v>
      </c>
      <c r="Z118" s="112">
        <v>30000000</v>
      </c>
      <c r="AA118" s="112">
        <v>0</v>
      </c>
      <c r="AB118" s="112">
        <v>0</v>
      </c>
      <c r="AC118" s="112">
        <f t="shared" si="61"/>
        <v>30000000</v>
      </c>
      <c r="AD118" s="116">
        <f t="shared" si="59"/>
        <v>0</v>
      </c>
    </row>
    <row r="119" spans="1:30" ht="15.75" customHeight="1" x14ac:dyDescent="0.25">
      <c r="A119" s="154" t="s">
        <v>255</v>
      </c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6"/>
      <c r="O119" s="180">
        <f>SUM(O115,O72,O59,O55,O30)</f>
        <v>127900855000</v>
      </c>
      <c r="P119" s="180"/>
      <c r="Q119" s="51">
        <f>SUM(Q115,Q72,Q59,Q55,Q30)</f>
        <v>9440458871.4799995</v>
      </c>
      <c r="R119" s="51">
        <f t="shared" ref="R119:AB119" si="70">SUM(R115,R72,R59,R55,R30)</f>
        <v>10894999986.809999</v>
      </c>
      <c r="S119" s="51">
        <f t="shared" si="70"/>
        <v>9180201215.6900005</v>
      </c>
      <c r="T119" s="51">
        <f t="shared" si="70"/>
        <v>11564768578.619999</v>
      </c>
      <c r="U119" s="51">
        <f t="shared" si="70"/>
        <v>9468364661.6000004</v>
      </c>
      <c r="V119" s="51">
        <f t="shared" si="70"/>
        <v>8714959605.7299995</v>
      </c>
      <c r="W119" s="51">
        <f t="shared" si="70"/>
        <v>8128228270.4883327</v>
      </c>
      <c r="X119" s="51">
        <f t="shared" si="70"/>
        <v>9270382411.023056</v>
      </c>
      <c r="Y119" s="51">
        <f t="shared" si="70"/>
        <v>9331031259.6085644</v>
      </c>
      <c r="Z119" s="51">
        <f t="shared" si="70"/>
        <v>9538785592.405407</v>
      </c>
      <c r="AA119" s="51">
        <f t="shared" si="70"/>
        <v>9341588841.1396942</v>
      </c>
      <c r="AB119" s="51">
        <f t="shared" si="70"/>
        <v>9413213817.9959526</v>
      </c>
      <c r="AC119" s="112">
        <f t="shared" si="61"/>
        <v>114286983112.59103</v>
      </c>
      <c r="AD119" s="116">
        <f t="shared" si="59"/>
        <v>13613871887.408966</v>
      </c>
    </row>
    <row r="120" spans="1:30" ht="15.75" customHeight="1" x14ac:dyDescent="0.25">
      <c r="A120" s="154" t="s">
        <v>256</v>
      </c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6"/>
      <c r="O120" s="181">
        <f>O27-O119</f>
        <v>-2900855000</v>
      </c>
      <c r="P120" s="182"/>
      <c r="Q120" s="51">
        <f>Q12-Q119</f>
        <v>390859304.79000092</v>
      </c>
      <c r="R120" s="51">
        <f t="shared" ref="R120:AB120" si="71">R12-R119</f>
        <v>-567251919.04999924</v>
      </c>
      <c r="S120" s="51">
        <f t="shared" si="71"/>
        <v>1763810273.0699997</v>
      </c>
      <c r="T120" s="51">
        <f t="shared" si="71"/>
        <v>-1147293017.4999981</v>
      </c>
      <c r="U120" s="51">
        <f t="shared" si="71"/>
        <v>-182971275.62000084</v>
      </c>
      <c r="V120" s="51">
        <f t="shared" si="71"/>
        <v>3211874421.8999996</v>
      </c>
      <c r="W120" s="51">
        <f t="shared" si="71"/>
        <v>1327235180.7650013</v>
      </c>
      <c r="X120" s="51">
        <f t="shared" si="71"/>
        <v>122438586.06083488</v>
      </c>
      <c r="Y120" s="51">
        <f t="shared" si="71"/>
        <v>-94031440.970691681</v>
      </c>
      <c r="Z120" s="51">
        <f t="shared" si="71"/>
        <v>-586287718.78788948</v>
      </c>
      <c r="AA120" s="51">
        <f t="shared" si="71"/>
        <v>-633253915.43925667</v>
      </c>
      <c r="AB120" s="51">
        <f t="shared" si="71"/>
        <v>-801055302.34211159</v>
      </c>
      <c r="AC120" s="112">
        <f t="shared" si="61"/>
        <v>2804073176.8758888</v>
      </c>
      <c r="AD120" s="116">
        <f t="shared" si="59"/>
        <v>-5704928176.8758888</v>
      </c>
    </row>
    <row r="121" spans="1:30" x14ac:dyDescent="0.25">
      <c r="A121" s="154" t="s">
        <v>354</v>
      </c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6"/>
      <c r="O121" s="157">
        <v>2900855728.7600002</v>
      </c>
      <c r="P121" s="157"/>
      <c r="Q121" s="115">
        <f>Q120+O$121</f>
        <v>3291715033.5500011</v>
      </c>
      <c r="R121" s="115">
        <f>R120+Q$121</f>
        <v>2724463114.5000019</v>
      </c>
      <c r="S121" s="115">
        <f t="shared" ref="S121:U121" si="72">S120+R$121</f>
        <v>4488273387.5700016</v>
      </c>
      <c r="T121" s="115">
        <f t="shared" si="72"/>
        <v>3340980370.0700035</v>
      </c>
      <c r="U121" s="115">
        <f t="shared" si="72"/>
        <v>3158009094.4500027</v>
      </c>
      <c r="V121" s="115">
        <f>V120+U$121</f>
        <v>6369883516.3500023</v>
      </c>
      <c r="W121" s="115">
        <f>W120+V$121</f>
        <v>7697118697.1150036</v>
      </c>
      <c r="X121" s="115">
        <f t="shared" ref="X121" si="73">X120+W$121</f>
        <v>7819557283.1758385</v>
      </c>
      <c r="Y121" s="115">
        <f t="shared" ref="Y121" si="74">Y120+X$121</f>
        <v>7725525842.2051468</v>
      </c>
      <c r="Z121" s="115">
        <f t="shared" ref="Z121" si="75">Z120+Y$121</f>
        <v>7139238123.4172573</v>
      </c>
      <c r="AA121" s="115">
        <f t="shared" ref="AA121" si="76">AA120+Z$121</f>
        <v>6505984207.9780006</v>
      </c>
      <c r="AB121" s="143">
        <f t="shared" ref="AB121" si="77">AB120+AA$121</f>
        <v>5704928905.6358891</v>
      </c>
      <c r="AC121" s="46"/>
      <c r="AD121" s="46"/>
    </row>
    <row r="122" spans="1:30" x14ac:dyDescent="0.25">
      <c r="O122" s="139"/>
      <c r="P122" s="138"/>
      <c r="Q122" s="109"/>
      <c r="R122" s="109"/>
      <c r="S122" s="109"/>
      <c r="T122" s="109"/>
      <c r="U122" s="109"/>
      <c r="V122" s="109"/>
    </row>
    <row r="123" spans="1:30" x14ac:dyDescent="0.25">
      <c r="O123" s="140"/>
      <c r="P123" s="138"/>
      <c r="Z123" s="87" t="s">
        <v>361</v>
      </c>
      <c r="AB123" s="147">
        <f>+AB121</f>
        <v>5704928905.6358891</v>
      </c>
    </row>
    <row r="124" spans="1:30" x14ac:dyDescent="0.25">
      <c r="O124" s="138"/>
      <c r="P124" s="138"/>
      <c r="Z124" s="145" t="s">
        <v>357</v>
      </c>
      <c r="AA124" s="87" t="s">
        <v>356</v>
      </c>
      <c r="AB124" s="144">
        <f>+AC12</f>
        <v>117091056289.46689</v>
      </c>
    </row>
    <row r="125" spans="1:30" x14ac:dyDescent="0.25">
      <c r="O125" s="138"/>
      <c r="P125" s="138"/>
      <c r="Z125" s="145" t="s">
        <v>357</v>
      </c>
      <c r="AA125" s="87" t="s">
        <v>355</v>
      </c>
      <c r="AB125" s="144">
        <f>+AC119</f>
        <v>114286983112.59103</v>
      </c>
    </row>
    <row r="126" spans="1:30" x14ac:dyDescent="0.25">
      <c r="AA126" s="87" t="s">
        <v>358</v>
      </c>
      <c r="AB126" s="131">
        <f>AB124-AB125</f>
        <v>2804073176.8758545</v>
      </c>
    </row>
    <row r="127" spans="1:30" x14ac:dyDescent="0.25">
      <c r="AA127" s="87" t="s">
        <v>359</v>
      </c>
      <c r="AB127" s="144">
        <f>+O121</f>
        <v>2900855728.7600002</v>
      </c>
    </row>
    <row r="128" spans="1:30" x14ac:dyDescent="0.25">
      <c r="AA128" s="87" t="s">
        <v>360</v>
      </c>
      <c r="AB128" s="146">
        <f>SUM(AB126:AB127)</f>
        <v>5704928905.6358547</v>
      </c>
    </row>
  </sheetData>
  <mergeCells count="446">
    <mergeCell ref="AD9:AD10"/>
    <mergeCell ref="A28:AD28"/>
    <mergeCell ref="Q9:V9"/>
    <mergeCell ref="O58:P58"/>
    <mergeCell ref="O59:P59"/>
    <mergeCell ref="D71:F71"/>
    <mergeCell ref="G71:H71"/>
    <mergeCell ref="J71:N71"/>
    <mergeCell ref="D72:F72"/>
    <mergeCell ref="G72:H72"/>
    <mergeCell ref="J72:N72"/>
    <mergeCell ref="O71:P71"/>
    <mergeCell ref="O72:P72"/>
    <mergeCell ref="W9:AB9"/>
    <mergeCell ref="A9:I11"/>
    <mergeCell ref="J9:N11"/>
    <mergeCell ref="O9:P11"/>
    <mergeCell ref="AC9:AC10"/>
    <mergeCell ref="D26:F26"/>
    <mergeCell ref="G26:H26"/>
    <mergeCell ref="J26:N26"/>
    <mergeCell ref="O26:P26"/>
    <mergeCell ref="D27:F27"/>
    <mergeCell ref="G27:H27"/>
    <mergeCell ref="J27:N27"/>
    <mergeCell ref="O27:P27"/>
    <mergeCell ref="D24:F24"/>
    <mergeCell ref="G24:H24"/>
    <mergeCell ref="J24:N24"/>
    <mergeCell ref="O24:P24"/>
    <mergeCell ref="D25:F25"/>
    <mergeCell ref="G25:H25"/>
    <mergeCell ref="J25:N25"/>
    <mergeCell ref="O25:P25"/>
    <mergeCell ref="D22:F22"/>
    <mergeCell ref="G22:H22"/>
    <mergeCell ref="J22:N22"/>
    <mergeCell ref="O22:P22"/>
    <mergeCell ref="D23:F23"/>
    <mergeCell ref="G23:H23"/>
    <mergeCell ref="J23:N23"/>
    <mergeCell ref="O23:P23"/>
    <mergeCell ref="D20:F20"/>
    <mergeCell ref="G20:H20"/>
    <mergeCell ref="J20:N20"/>
    <mergeCell ref="O20:P20"/>
    <mergeCell ref="D21:F21"/>
    <mergeCell ref="G21:H21"/>
    <mergeCell ref="J21:N21"/>
    <mergeCell ref="O21:P21"/>
    <mergeCell ref="G15:H15"/>
    <mergeCell ref="J15:N15"/>
    <mergeCell ref="O15:P15"/>
    <mergeCell ref="J13:N13"/>
    <mergeCell ref="D18:F18"/>
    <mergeCell ref="G18:H18"/>
    <mergeCell ref="J18:N18"/>
    <mergeCell ref="O18:P18"/>
    <mergeCell ref="D19:F19"/>
    <mergeCell ref="G19:H19"/>
    <mergeCell ref="J19:N19"/>
    <mergeCell ref="O19:P19"/>
    <mergeCell ref="D16:F16"/>
    <mergeCell ref="G16:H16"/>
    <mergeCell ref="J16:N16"/>
    <mergeCell ref="O16:P16"/>
    <mergeCell ref="D17:F17"/>
    <mergeCell ref="G17:H17"/>
    <mergeCell ref="J17:N17"/>
    <mergeCell ref="O17:P17"/>
    <mergeCell ref="O120:P120"/>
    <mergeCell ref="D12:F12"/>
    <mergeCell ref="G12:H12"/>
    <mergeCell ref="J12:N12"/>
    <mergeCell ref="O12:P12"/>
    <mergeCell ref="D13:F13"/>
    <mergeCell ref="G13:H13"/>
    <mergeCell ref="D118:F118"/>
    <mergeCell ref="G118:H118"/>
    <mergeCell ref="J118:N118"/>
    <mergeCell ref="O118:P118"/>
    <mergeCell ref="O119:P119"/>
    <mergeCell ref="D116:F116"/>
    <mergeCell ref="G116:H116"/>
    <mergeCell ref="J116:N116"/>
    <mergeCell ref="O116:P116"/>
    <mergeCell ref="D117:F117"/>
    <mergeCell ref="G117:H117"/>
    <mergeCell ref="O13:P13"/>
    <mergeCell ref="D14:F14"/>
    <mergeCell ref="G14:H14"/>
    <mergeCell ref="J14:N14"/>
    <mergeCell ref="O14:P14"/>
    <mergeCell ref="D15:F15"/>
    <mergeCell ref="J117:N117"/>
    <mergeCell ref="O117:P117"/>
    <mergeCell ref="D114:F114"/>
    <mergeCell ref="G114:H114"/>
    <mergeCell ref="J114:N114"/>
    <mergeCell ref="O114:P114"/>
    <mergeCell ref="D115:F115"/>
    <mergeCell ref="G115:H115"/>
    <mergeCell ref="J115:N115"/>
    <mergeCell ref="O115:P115"/>
    <mergeCell ref="D112:F112"/>
    <mergeCell ref="G112:H112"/>
    <mergeCell ref="J112:N112"/>
    <mergeCell ref="O112:P112"/>
    <mergeCell ref="D113:F113"/>
    <mergeCell ref="G113:H113"/>
    <mergeCell ref="J113:N113"/>
    <mergeCell ref="O113:P113"/>
    <mergeCell ref="D110:F110"/>
    <mergeCell ref="G110:H110"/>
    <mergeCell ref="J110:N110"/>
    <mergeCell ref="O110:P110"/>
    <mergeCell ref="D111:F111"/>
    <mergeCell ref="G111:H111"/>
    <mergeCell ref="J111:N111"/>
    <mergeCell ref="O111:P111"/>
    <mergeCell ref="D108:F108"/>
    <mergeCell ref="G108:H108"/>
    <mergeCell ref="J108:N108"/>
    <mergeCell ref="O108:P108"/>
    <mergeCell ref="D109:F109"/>
    <mergeCell ref="G109:H109"/>
    <mergeCell ref="J109:N109"/>
    <mergeCell ref="O109:P109"/>
    <mergeCell ref="D107:F107"/>
    <mergeCell ref="G107:H107"/>
    <mergeCell ref="J107:N107"/>
    <mergeCell ref="O107:P107"/>
    <mergeCell ref="D104:F104"/>
    <mergeCell ref="G104:H104"/>
    <mergeCell ref="J104:N104"/>
    <mergeCell ref="O104:P104"/>
    <mergeCell ref="D105:F105"/>
    <mergeCell ref="G105:H105"/>
    <mergeCell ref="J105:N105"/>
    <mergeCell ref="O105:P105"/>
    <mergeCell ref="D102:F102"/>
    <mergeCell ref="G102:H102"/>
    <mergeCell ref="J102:N102"/>
    <mergeCell ref="O102:P102"/>
    <mergeCell ref="D103:F103"/>
    <mergeCell ref="G103:H103"/>
    <mergeCell ref="J103:N103"/>
    <mergeCell ref="O103:P103"/>
    <mergeCell ref="D100:F100"/>
    <mergeCell ref="G100:H100"/>
    <mergeCell ref="J100:N100"/>
    <mergeCell ref="O100:P100"/>
    <mergeCell ref="D101:F101"/>
    <mergeCell ref="G101:H101"/>
    <mergeCell ref="J101:N101"/>
    <mergeCell ref="O101:P101"/>
    <mergeCell ref="D98:F98"/>
    <mergeCell ref="G98:H98"/>
    <mergeCell ref="J98:N98"/>
    <mergeCell ref="O98:P98"/>
    <mergeCell ref="D99:F99"/>
    <mergeCell ref="G99:H99"/>
    <mergeCell ref="J99:N99"/>
    <mergeCell ref="O99:P99"/>
    <mergeCell ref="D96:F96"/>
    <mergeCell ref="G96:H96"/>
    <mergeCell ref="J96:N96"/>
    <mergeCell ref="O96:P96"/>
    <mergeCell ref="D97:F97"/>
    <mergeCell ref="G97:H97"/>
    <mergeCell ref="J97:N97"/>
    <mergeCell ref="O97:P97"/>
    <mergeCell ref="D95:F95"/>
    <mergeCell ref="G95:H95"/>
    <mergeCell ref="J95:N95"/>
    <mergeCell ref="O95:P95"/>
    <mergeCell ref="D93:F93"/>
    <mergeCell ref="G93:H93"/>
    <mergeCell ref="J93:N93"/>
    <mergeCell ref="O93:P93"/>
    <mergeCell ref="D94:F94"/>
    <mergeCell ref="G94:H94"/>
    <mergeCell ref="J94:N94"/>
    <mergeCell ref="O94:P94"/>
    <mergeCell ref="D84:F84"/>
    <mergeCell ref="G84:H84"/>
    <mergeCell ref="J84:N84"/>
    <mergeCell ref="O84:P84"/>
    <mergeCell ref="D85:F85"/>
    <mergeCell ref="G85:H85"/>
    <mergeCell ref="J85:N85"/>
    <mergeCell ref="O85:P85"/>
    <mergeCell ref="D86:F86"/>
    <mergeCell ref="G86:H86"/>
    <mergeCell ref="J86:N86"/>
    <mergeCell ref="O86:P86"/>
    <mergeCell ref="D87:F87"/>
    <mergeCell ref="G87:H87"/>
    <mergeCell ref="J87:N87"/>
    <mergeCell ref="O87:P87"/>
    <mergeCell ref="D70:F70"/>
    <mergeCell ref="G70:H70"/>
    <mergeCell ref="J70:N70"/>
    <mergeCell ref="O70:P70"/>
    <mergeCell ref="D79:F79"/>
    <mergeCell ref="G79:H79"/>
    <mergeCell ref="J79:N79"/>
    <mergeCell ref="O79:P79"/>
    <mergeCell ref="D83:F83"/>
    <mergeCell ref="G83:H83"/>
    <mergeCell ref="J83:N83"/>
    <mergeCell ref="O83:P83"/>
    <mergeCell ref="D67:F67"/>
    <mergeCell ref="G67:H67"/>
    <mergeCell ref="J67:N67"/>
    <mergeCell ref="O67:P67"/>
    <mergeCell ref="D68:F68"/>
    <mergeCell ref="G68:H68"/>
    <mergeCell ref="J68:N68"/>
    <mergeCell ref="O68:P68"/>
    <mergeCell ref="D92:F92"/>
    <mergeCell ref="G92:H92"/>
    <mergeCell ref="J92:N92"/>
    <mergeCell ref="O92:P92"/>
    <mergeCell ref="D90:F90"/>
    <mergeCell ref="G90:H90"/>
    <mergeCell ref="J90:N90"/>
    <mergeCell ref="O90:P90"/>
    <mergeCell ref="D88:F88"/>
    <mergeCell ref="G88:H88"/>
    <mergeCell ref="J88:N88"/>
    <mergeCell ref="O88:P88"/>
    <mergeCell ref="D89:F89"/>
    <mergeCell ref="G89:H89"/>
    <mergeCell ref="J89:N89"/>
    <mergeCell ref="O89:P89"/>
    <mergeCell ref="D91:F91"/>
    <mergeCell ref="G91:H91"/>
    <mergeCell ref="J91:N91"/>
    <mergeCell ref="O91:P91"/>
    <mergeCell ref="D65:F65"/>
    <mergeCell ref="G65:H65"/>
    <mergeCell ref="J65:N65"/>
    <mergeCell ref="O65:P65"/>
    <mergeCell ref="D78:F78"/>
    <mergeCell ref="G78:H78"/>
    <mergeCell ref="J78:N78"/>
    <mergeCell ref="O78:P78"/>
    <mergeCell ref="D69:F69"/>
    <mergeCell ref="G69:H69"/>
    <mergeCell ref="J69:N69"/>
    <mergeCell ref="O69:P69"/>
    <mergeCell ref="D81:F81"/>
    <mergeCell ref="G81:H81"/>
    <mergeCell ref="J81:N81"/>
    <mergeCell ref="O81:P81"/>
    <mergeCell ref="D82:F82"/>
    <mergeCell ref="G82:H82"/>
    <mergeCell ref="J82:N82"/>
    <mergeCell ref="O82:P82"/>
    <mergeCell ref="D80:F80"/>
    <mergeCell ref="G80:H80"/>
    <mergeCell ref="J80:N80"/>
    <mergeCell ref="O80:P80"/>
    <mergeCell ref="D76:F76"/>
    <mergeCell ref="G76:H76"/>
    <mergeCell ref="J76:N76"/>
    <mergeCell ref="O76:P76"/>
    <mergeCell ref="D77:F77"/>
    <mergeCell ref="G77:H77"/>
    <mergeCell ref="J77:N77"/>
    <mergeCell ref="O77:P77"/>
    <mergeCell ref="J75:N75"/>
    <mergeCell ref="O75:P75"/>
    <mergeCell ref="D75:F75"/>
    <mergeCell ref="G75:H75"/>
    <mergeCell ref="D62:F62"/>
    <mergeCell ref="G62:H62"/>
    <mergeCell ref="J62:N62"/>
    <mergeCell ref="O62:P62"/>
    <mergeCell ref="D73:F73"/>
    <mergeCell ref="G73:H73"/>
    <mergeCell ref="J73:N73"/>
    <mergeCell ref="O73:P73"/>
    <mergeCell ref="D74:F74"/>
    <mergeCell ref="G74:H74"/>
    <mergeCell ref="J74:N74"/>
    <mergeCell ref="O74:P74"/>
    <mergeCell ref="D64:F64"/>
    <mergeCell ref="G64:H64"/>
    <mergeCell ref="J64:N64"/>
    <mergeCell ref="O64:P64"/>
    <mergeCell ref="D66:F66"/>
    <mergeCell ref="G66:H66"/>
    <mergeCell ref="J66:N66"/>
    <mergeCell ref="O66:P66"/>
    <mergeCell ref="D63:F63"/>
    <mergeCell ref="G63:H63"/>
    <mergeCell ref="J63:N63"/>
    <mergeCell ref="O63:P63"/>
    <mergeCell ref="D61:F61"/>
    <mergeCell ref="G61:H61"/>
    <mergeCell ref="J61:N61"/>
    <mergeCell ref="O61:P61"/>
    <mergeCell ref="D56:F56"/>
    <mergeCell ref="G56:H56"/>
    <mergeCell ref="J56:N56"/>
    <mergeCell ref="O56:P56"/>
    <mergeCell ref="D59:F59"/>
    <mergeCell ref="G59:H59"/>
    <mergeCell ref="D57:F57"/>
    <mergeCell ref="G57:H57"/>
    <mergeCell ref="J57:N57"/>
    <mergeCell ref="O57:P57"/>
    <mergeCell ref="D58:F58"/>
    <mergeCell ref="G58:H58"/>
    <mergeCell ref="D55:F55"/>
    <mergeCell ref="G55:H55"/>
    <mergeCell ref="J55:N55"/>
    <mergeCell ref="O55:P55"/>
    <mergeCell ref="D60:F60"/>
    <mergeCell ref="G60:H60"/>
    <mergeCell ref="J60:N60"/>
    <mergeCell ref="O60:P60"/>
    <mergeCell ref="J58:N58"/>
    <mergeCell ref="J59:N59"/>
    <mergeCell ref="D54:F54"/>
    <mergeCell ref="G54:H54"/>
    <mergeCell ref="J54:N54"/>
    <mergeCell ref="O54:P54"/>
    <mergeCell ref="D52:F52"/>
    <mergeCell ref="G52:H52"/>
    <mergeCell ref="J52:N52"/>
    <mergeCell ref="O52:P52"/>
    <mergeCell ref="D53:F53"/>
    <mergeCell ref="G53:H53"/>
    <mergeCell ref="J53:N53"/>
    <mergeCell ref="O53:P53"/>
    <mergeCell ref="D50:F50"/>
    <mergeCell ref="G50:H50"/>
    <mergeCell ref="J50:N50"/>
    <mergeCell ref="O50:P50"/>
    <mergeCell ref="D51:F51"/>
    <mergeCell ref="G51:H51"/>
    <mergeCell ref="J51:N51"/>
    <mergeCell ref="O51:P51"/>
    <mergeCell ref="D48:F48"/>
    <mergeCell ref="G48:H48"/>
    <mergeCell ref="J48:N48"/>
    <mergeCell ref="O48:P48"/>
    <mergeCell ref="D49:F49"/>
    <mergeCell ref="G49:H49"/>
    <mergeCell ref="J49:N49"/>
    <mergeCell ref="O49:P49"/>
    <mergeCell ref="D46:F46"/>
    <mergeCell ref="G46:H46"/>
    <mergeCell ref="J46:N46"/>
    <mergeCell ref="O46:P46"/>
    <mergeCell ref="D47:F47"/>
    <mergeCell ref="G47:H47"/>
    <mergeCell ref="J47:N47"/>
    <mergeCell ref="O47:P47"/>
    <mergeCell ref="D44:F44"/>
    <mergeCell ref="G44:H44"/>
    <mergeCell ref="J44:N44"/>
    <mergeCell ref="O44:P44"/>
    <mergeCell ref="D45:F45"/>
    <mergeCell ref="G45:H45"/>
    <mergeCell ref="J45:N45"/>
    <mergeCell ref="O45:P45"/>
    <mergeCell ref="D42:F42"/>
    <mergeCell ref="G42:H42"/>
    <mergeCell ref="J42:N42"/>
    <mergeCell ref="O42:P42"/>
    <mergeCell ref="D43:F43"/>
    <mergeCell ref="G43:H43"/>
    <mergeCell ref="J43:N43"/>
    <mergeCell ref="O43:P43"/>
    <mergeCell ref="D40:F40"/>
    <mergeCell ref="G40:H40"/>
    <mergeCell ref="J40:N40"/>
    <mergeCell ref="O40:P40"/>
    <mergeCell ref="D41:F41"/>
    <mergeCell ref="G41:H41"/>
    <mergeCell ref="J41:N41"/>
    <mergeCell ref="O41:P41"/>
    <mergeCell ref="D38:F38"/>
    <mergeCell ref="G38:H38"/>
    <mergeCell ref="J38:N38"/>
    <mergeCell ref="O38:P38"/>
    <mergeCell ref="D39:F39"/>
    <mergeCell ref="G39:H39"/>
    <mergeCell ref="J39:N39"/>
    <mergeCell ref="O39:P39"/>
    <mergeCell ref="D36:F36"/>
    <mergeCell ref="G36:H36"/>
    <mergeCell ref="J36:N36"/>
    <mergeCell ref="O36:P36"/>
    <mergeCell ref="D37:F37"/>
    <mergeCell ref="G37:H37"/>
    <mergeCell ref="J37:N37"/>
    <mergeCell ref="O37:P37"/>
    <mergeCell ref="D29:F29"/>
    <mergeCell ref="G29:H29"/>
    <mergeCell ref="J29:N29"/>
    <mergeCell ref="O29:P29"/>
    <mergeCell ref="D34:F34"/>
    <mergeCell ref="G34:H34"/>
    <mergeCell ref="J34:N34"/>
    <mergeCell ref="O34:P34"/>
    <mergeCell ref="D35:F35"/>
    <mergeCell ref="G35:H35"/>
    <mergeCell ref="J35:N35"/>
    <mergeCell ref="O35:P35"/>
    <mergeCell ref="D32:F32"/>
    <mergeCell ref="G32:H32"/>
    <mergeCell ref="J32:N32"/>
    <mergeCell ref="O32:P32"/>
    <mergeCell ref="D33:F33"/>
    <mergeCell ref="G33:H33"/>
    <mergeCell ref="J33:N33"/>
    <mergeCell ref="O33:P33"/>
    <mergeCell ref="A119:N119"/>
    <mergeCell ref="A120:N120"/>
    <mergeCell ref="A121:N121"/>
    <mergeCell ref="O121:P121"/>
    <mergeCell ref="A8:L8"/>
    <mergeCell ref="N8:Q8"/>
    <mergeCell ref="A1:V1"/>
    <mergeCell ref="A2:V2"/>
    <mergeCell ref="A3:V3"/>
    <mergeCell ref="A4:V4"/>
    <mergeCell ref="A5:V5"/>
    <mergeCell ref="A7:L7"/>
    <mergeCell ref="D106:F106"/>
    <mergeCell ref="G106:H106"/>
    <mergeCell ref="J106:N106"/>
    <mergeCell ref="O106:P106"/>
    <mergeCell ref="D30:F30"/>
    <mergeCell ref="G30:H30"/>
    <mergeCell ref="J30:N30"/>
    <mergeCell ref="O30:P30"/>
    <mergeCell ref="D31:F31"/>
    <mergeCell ref="G31:H31"/>
    <mergeCell ref="J31:N31"/>
    <mergeCell ref="O31:P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13"/>
  <sheetViews>
    <sheetView showGridLines="0" workbookViewId="0">
      <selection activeCell="T18" sqref="T18"/>
    </sheetView>
  </sheetViews>
  <sheetFormatPr defaultRowHeight="11.25" x14ac:dyDescent="0.2"/>
  <cols>
    <col min="1" max="2" width="2.140625" style="12" customWidth="1"/>
    <col min="3" max="3" width="2.7109375" style="12" customWidth="1"/>
    <col min="4" max="4" width="1.140625" style="12" customWidth="1"/>
    <col min="5" max="5" width="0.85546875" style="12" customWidth="1"/>
    <col min="6" max="6" width="0.7109375" style="12" customWidth="1"/>
    <col min="7" max="7" width="1.28515625" style="12" customWidth="1"/>
    <col min="8" max="8" width="1.42578125" style="12" customWidth="1"/>
    <col min="9" max="9" width="5.85546875" style="12" customWidth="1"/>
    <col min="10" max="10" width="2.140625" style="12" customWidth="1"/>
    <col min="11" max="11" width="1.5703125" style="12" customWidth="1"/>
    <col min="12" max="12" width="3.140625" style="12" customWidth="1"/>
    <col min="13" max="13" width="1.85546875" style="12" customWidth="1"/>
    <col min="14" max="14" width="30.5703125" style="12" customWidth="1"/>
    <col min="15" max="15" width="15" style="12" customWidth="1"/>
    <col min="16" max="16" width="3.28515625" style="12" customWidth="1"/>
    <col min="17" max="21" width="17.7109375" style="12" customWidth="1"/>
    <col min="22" max="22" width="17.5703125" style="12" customWidth="1"/>
    <col min="23" max="23" width="17.42578125" style="12" customWidth="1"/>
    <col min="24" max="16384" width="9.140625" style="12"/>
  </cols>
  <sheetData>
    <row r="1" spans="1:23" ht="15.75" customHeight="1" x14ac:dyDescent="0.2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t="15.75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3" spans="1:23" ht="18" customHeight="1" x14ac:dyDescent="0.2">
      <c r="A3" s="204" t="s">
        <v>276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</row>
    <row r="4" spans="1:23" ht="18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</row>
    <row r="5" spans="1:23" ht="15.75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</row>
    <row r="6" spans="1:23" ht="8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customHeight="1" x14ac:dyDescent="0.2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" t="s">
        <v>5</v>
      </c>
      <c r="N7" s="2" t="s">
        <v>6</v>
      </c>
      <c r="O7" s="2"/>
      <c r="P7" s="2"/>
      <c r="Q7" s="2"/>
      <c r="R7" s="2"/>
      <c r="S7" s="2"/>
      <c r="T7" s="2"/>
      <c r="U7" s="2"/>
      <c r="V7" s="2"/>
    </row>
    <row r="8" spans="1:23" ht="23.25" customHeight="1" x14ac:dyDescent="0.2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" t="s">
        <v>5</v>
      </c>
      <c r="N8" s="158" t="s">
        <v>8</v>
      </c>
      <c r="O8" s="158"/>
      <c r="P8" s="158"/>
      <c r="Q8" s="158"/>
      <c r="R8" s="2"/>
      <c r="S8" s="2"/>
      <c r="T8" s="2"/>
      <c r="U8" s="2"/>
      <c r="V8" s="2"/>
    </row>
    <row r="9" spans="1:23" ht="14.25" customHeight="1" x14ac:dyDescent="0.2">
      <c r="A9" s="191" t="s">
        <v>9</v>
      </c>
      <c r="B9" s="191"/>
      <c r="C9" s="191"/>
      <c r="D9" s="191"/>
      <c r="E9" s="191"/>
      <c r="F9" s="191"/>
      <c r="G9" s="191"/>
      <c r="H9" s="191"/>
      <c r="I9" s="191"/>
      <c r="J9" s="191" t="s">
        <v>10</v>
      </c>
      <c r="K9" s="191"/>
      <c r="L9" s="191"/>
      <c r="M9" s="191"/>
      <c r="N9" s="191"/>
      <c r="O9" s="191" t="s">
        <v>11</v>
      </c>
      <c r="P9" s="191"/>
      <c r="Q9" s="191" t="s">
        <v>270</v>
      </c>
      <c r="R9" s="191" t="s">
        <v>271</v>
      </c>
      <c r="S9" s="191" t="s">
        <v>272</v>
      </c>
      <c r="T9" s="191" t="s">
        <v>273</v>
      </c>
      <c r="U9" s="191" t="s">
        <v>274</v>
      </c>
      <c r="V9" s="191" t="s">
        <v>269</v>
      </c>
      <c r="W9" s="191" t="s">
        <v>275</v>
      </c>
    </row>
    <row r="10" spans="1:23" ht="18" customHeight="1" x14ac:dyDescent="0.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</row>
    <row r="11" spans="1:23" ht="4.5" customHeight="1" x14ac:dyDescent="0.2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13"/>
    </row>
    <row r="12" spans="1:23" ht="15" customHeight="1" x14ac:dyDescent="0.2">
      <c r="A12" s="3" t="s">
        <v>12</v>
      </c>
      <c r="B12" s="3"/>
      <c r="C12" s="3"/>
      <c r="D12" s="183"/>
      <c r="E12" s="183"/>
      <c r="F12" s="183"/>
      <c r="G12" s="183"/>
      <c r="H12" s="183"/>
      <c r="I12" s="3"/>
      <c r="J12" s="179" t="s">
        <v>13</v>
      </c>
      <c r="K12" s="179"/>
      <c r="L12" s="179"/>
      <c r="M12" s="179"/>
      <c r="N12" s="179"/>
      <c r="O12" s="184">
        <v>100000000000</v>
      </c>
      <c r="P12" s="184"/>
      <c r="Q12" s="5">
        <v>9831318176.2700005</v>
      </c>
      <c r="R12" s="5">
        <v>10327748067.76</v>
      </c>
      <c r="S12" s="5">
        <v>10944011488.76</v>
      </c>
      <c r="T12" s="5">
        <v>10417475561.120001</v>
      </c>
      <c r="U12" s="5">
        <v>9285393385.9799995</v>
      </c>
      <c r="V12" s="5">
        <v>11926834027.629999</v>
      </c>
      <c r="W12" s="14">
        <f>SUM(Q12:V12)</f>
        <v>62732780707.519997</v>
      </c>
    </row>
    <row r="13" spans="1:23" ht="15" customHeight="1" x14ac:dyDescent="0.2">
      <c r="A13" s="3" t="s">
        <v>12</v>
      </c>
      <c r="B13" s="3" t="s">
        <v>14</v>
      </c>
      <c r="C13" s="3"/>
      <c r="D13" s="183"/>
      <c r="E13" s="183"/>
      <c r="F13" s="183"/>
      <c r="G13" s="183"/>
      <c r="H13" s="183"/>
      <c r="I13" s="3"/>
      <c r="J13" s="179" t="s">
        <v>15</v>
      </c>
      <c r="K13" s="179"/>
      <c r="L13" s="179"/>
      <c r="M13" s="179"/>
      <c r="N13" s="179"/>
      <c r="O13" s="184">
        <v>99000000000</v>
      </c>
      <c r="P13" s="184"/>
      <c r="Q13" s="5">
        <v>9772910167</v>
      </c>
      <c r="R13" s="5">
        <v>10264588807</v>
      </c>
      <c r="S13" s="5">
        <v>10906011949</v>
      </c>
      <c r="T13" s="5">
        <v>10360989112</v>
      </c>
      <c r="U13" s="5">
        <v>9232827631</v>
      </c>
      <c r="V13" s="5">
        <v>11823401059</v>
      </c>
      <c r="W13" s="14">
        <f t="shared" ref="W13:W76" si="0">SUM(Q13:V13)</f>
        <v>62360728725</v>
      </c>
    </row>
    <row r="14" spans="1:23" ht="14.25" customHeight="1" x14ac:dyDescent="0.2">
      <c r="A14" s="3" t="s">
        <v>12</v>
      </c>
      <c r="B14" s="3" t="s">
        <v>14</v>
      </c>
      <c r="C14" s="3" t="s">
        <v>16</v>
      </c>
      <c r="D14" s="183"/>
      <c r="E14" s="183"/>
      <c r="F14" s="183"/>
      <c r="G14" s="183"/>
      <c r="H14" s="183"/>
      <c r="I14" s="3"/>
      <c r="J14" s="179" t="s">
        <v>17</v>
      </c>
      <c r="K14" s="179"/>
      <c r="L14" s="179"/>
      <c r="M14" s="179"/>
      <c r="N14" s="179"/>
      <c r="O14" s="184">
        <v>99000000000</v>
      </c>
      <c r="P14" s="184"/>
      <c r="Q14" s="5">
        <v>9772910167</v>
      </c>
      <c r="R14" s="5">
        <v>10264588807</v>
      </c>
      <c r="S14" s="5">
        <v>10906011949</v>
      </c>
      <c r="T14" s="5">
        <v>10360989112</v>
      </c>
      <c r="U14" s="5">
        <v>9232827631</v>
      </c>
      <c r="V14" s="5">
        <v>11823401059</v>
      </c>
      <c r="W14" s="14">
        <f t="shared" si="0"/>
        <v>62360728725</v>
      </c>
    </row>
    <row r="15" spans="1:23" ht="15" customHeight="1" x14ac:dyDescent="0.2">
      <c r="A15" s="3" t="s">
        <v>12</v>
      </c>
      <c r="B15" s="3" t="s">
        <v>14</v>
      </c>
      <c r="C15" s="3" t="s">
        <v>16</v>
      </c>
      <c r="D15" s="183" t="s">
        <v>18</v>
      </c>
      <c r="E15" s="183"/>
      <c r="F15" s="183"/>
      <c r="G15" s="183"/>
      <c r="H15" s="183"/>
      <c r="I15" s="3"/>
      <c r="J15" s="179" t="s">
        <v>19</v>
      </c>
      <c r="K15" s="179"/>
      <c r="L15" s="179"/>
      <c r="M15" s="179"/>
      <c r="N15" s="179"/>
      <c r="O15" s="184">
        <v>9000000000</v>
      </c>
      <c r="P15" s="184"/>
      <c r="Q15" s="5">
        <v>1530151755</v>
      </c>
      <c r="R15" s="5">
        <v>922472175</v>
      </c>
      <c r="S15" s="5">
        <v>863021469</v>
      </c>
      <c r="T15" s="5">
        <v>811250552</v>
      </c>
      <c r="U15" s="5">
        <v>776028677</v>
      </c>
      <c r="V15" s="5">
        <v>759976923</v>
      </c>
      <c r="W15" s="14">
        <f t="shared" si="0"/>
        <v>5662901551</v>
      </c>
    </row>
    <row r="16" spans="1:23" ht="15" customHeight="1" x14ac:dyDescent="0.2">
      <c r="A16" s="3" t="s">
        <v>12</v>
      </c>
      <c r="B16" s="3" t="s">
        <v>14</v>
      </c>
      <c r="C16" s="3" t="s">
        <v>16</v>
      </c>
      <c r="D16" s="183" t="s">
        <v>18</v>
      </c>
      <c r="E16" s="183"/>
      <c r="F16" s="183"/>
      <c r="G16" s="183" t="s">
        <v>18</v>
      </c>
      <c r="H16" s="183"/>
      <c r="I16" s="3"/>
      <c r="J16" s="179" t="s">
        <v>20</v>
      </c>
      <c r="K16" s="179"/>
      <c r="L16" s="179"/>
      <c r="M16" s="179"/>
      <c r="N16" s="179"/>
      <c r="O16" s="184">
        <v>4000000000</v>
      </c>
      <c r="P16" s="184"/>
      <c r="Q16" s="5">
        <v>1149543116</v>
      </c>
      <c r="R16" s="5">
        <v>461159096</v>
      </c>
      <c r="S16" s="5">
        <v>361271010</v>
      </c>
      <c r="T16" s="5">
        <v>368724478</v>
      </c>
      <c r="U16" s="5">
        <v>389756979</v>
      </c>
      <c r="V16" s="5">
        <v>340333328</v>
      </c>
      <c r="W16" s="14">
        <f t="shared" si="0"/>
        <v>3070788007</v>
      </c>
    </row>
    <row r="17" spans="1:23" ht="15" customHeight="1" x14ac:dyDescent="0.2">
      <c r="A17" s="6" t="s">
        <v>12</v>
      </c>
      <c r="B17" s="6" t="s">
        <v>14</v>
      </c>
      <c r="C17" s="6" t="s">
        <v>16</v>
      </c>
      <c r="D17" s="163" t="s">
        <v>18</v>
      </c>
      <c r="E17" s="163"/>
      <c r="F17" s="163"/>
      <c r="G17" s="163" t="s">
        <v>18</v>
      </c>
      <c r="H17" s="163"/>
      <c r="I17" s="6" t="s">
        <v>21</v>
      </c>
      <c r="J17" s="164" t="s">
        <v>22</v>
      </c>
      <c r="K17" s="164"/>
      <c r="L17" s="164"/>
      <c r="M17" s="164"/>
      <c r="N17" s="164"/>
      <c r="O17" s="185">
        <v>4000000000</v>
      </c>
      <c r="P17" s="185"/>
      <c r="Q17" s="8">
        <v>1149543116</v>
      </c>
      <c r="R17" s="8">
        <v>461159096</v>
      </c>
      <c r="S17" s="8">
        <v>361271010</v>
      </c>
      <c r="T17" s="8">
        <v>368724478</v>
      </c>
      <c r="U17" s="8">
        <v>389756979</v>
      </c>
      <c r="V17" s="8">
        <v>340333328</v>
      </c>
      <c r="W17" s="14">
        <f t="shared" si="0"/>
        <v>3070788007</v>
      </c>
    </row>
    <row r="18" spans="1:23" ht="15" customHeight="1" x14ac:dyDescent="0.2">
      <c r="A18" s="3" t="s">
        <v>12</v>
      </c>
      <c r="B18" s="3" t="s">
        <v>14</v>
      </c>
      <c r="C18" s="3" t="s">
        <v>16</v>
      </c>
      <c r="D18" s="183" t="s">
        <v>18</v>
      </c>
      <c r="E18" s="183"/>
      <c r="F18" s="183"/>
      <c r="G18" s="183" t="s">
        <v>16</v>
      </c>
      <c r="H18" s="183"/>
      <c r="I18" s="3"/>
      <c r="J18" s="179" t="s">
        <v>23</v>
      </c>
      <c r="K18" s="179"/>
      <c r="L18" s="179"/>
      <c r="M18" s="179"/>
      <c r="N18" s="179"/>
      <c r="O18" s="184">
        <v>4000000000</v>
      </c>
      <c r="P18" s="184"/>
      <c r="Q18" s="5">
        <v>360070146</v>
      </c>
      <c r="R18" s="5">
        <v>310980001</v>
      </c>
      <c r="S18" s="5">
        <v>327197614</v>
      </c>
      <c r="T18" s="5">
        <v>394491748</v>
      </c>
      <c r="U18" s="5">
        <v>283513258</v>
      </c>
      <c r="V18" s="5">
        <v>209365077</v>
      </c>
      <c r="W18" s="14">
        <f t="shared" si="0"/>
        <v>1885617844</v>
      </c>
    </row>
    <row r="19" spans="1:23" ht="15" customHeight="1" x14ac:dyDescent="0.2">
      <c r="A19" s="6" t="s">
        <v>12</v>
      </c>
      <c r="B19" s="6" t="s">
        <v>14</v>
      </c>
      <c r="C19" s="6" t="s">
        <v>16</v>
      </c>
      <c r="D19" s="163" t="s">
        <v>18</v>
      </c>
      <c r="E19" s="163"/>
      <c r="F19" s="163"/>
      <c r="G19" s="163" t="s">
        <v>16</v>
      </c>
      <c r="H19" s="163"/>
      <c r="I19" s="6" t="s">
        <v>21</v>
      </c>
      <c r="J19" s="164" t="s">
        <v>24</v>
      </c>
      <c r="K19" s="164"/>
      <c r="L19" s="164"/>
      <c r="M19" s="164"/>
      <c r="N19" s="164"/>
      <c r="O19" s="185">
        <v>4000000000</v>
      </c>
      <c r="P19" s="185"/>
      <c r="Q19" s="8">
        <v>360070146</v>
      </c>
      <c r="R19" s="8">
        <v>310980001</v>
      </c>
      <c r="S19" s="8">
        <v>327197614</v>
      </c>
      <c r="T19" s="8">
        <v>394491748</v>
      </c>
      <c r="U19" s="8">
        <v>283513258</v>
      </c>
      <c r="V19" s="8">
        <v>209365077</v>
      </c>
      <c r="W19" s="14">
        <f t="shared" si="0"/>
        <v>1885617844</v>
      </c>
    </row>
    <row r="20" spans="1:23" ht="15" customHeight="1" x14ac:dyDescent="0.2">
      <c r="A20" s="3" t="s">
        <v>12</v>
      </c>
      <c r="B20" s="3" t="s">
        <v>14</v>
      </c>
      <c r="C20" s="3" t="s">
        <v>16</v>
      </c>
      <c r="D20" s="183" t="s">
        <v>18</v>
      </c>
      <c r="E20" s="183"/>
      <c r="F20" s="183"/>
      <c r="G20" s="183" t="s">
        <v>25</v>
      </c>
      <c r="H20" s="183"/>
      <c r="I20" s="3"/>
      <c r="J20" s="179" t="s">
        <v>26</v>
      </c>
      <c r="K20" s="179"/>
      <c r="L20" s="179"/>
      <c r="M20" s="179"/>
      <c r="N20" s="179"/>
      <c r="O20" s="184">
        <v>1000000000</v>
      </c>
      <c r="P20" s="184"/>
      <c r="Q20" s="5">
        <v>20538493</v>
      </c>
      <c r="R20" s="5">
        <v>150333078</v>
      </c>
      <c r="S20" s="5">
        <v>174552845</v>
      </c>
      <c r="T20" s="5">
        <v>48034326</v>
      </c>
      <c r="U20" s="5">
        <v>102758440</v>
      </c>
      <c r="V20" s="5">
        <v>210278518</v>
      </c>
      <c r="W20" s="14">
        <f t="shared" si="0"/>
        <v>706495700</v>
      </c>
    </row>
    <row r="21" spans="1:23" ht="15" customHeight="1" x14ac:dyDescent="0.2">
      <c r="A21" s="6" t="s">
        <v>12</v>
      </c>
      <c r="B21" s="6" t="s">
        <v>14</v>
      </c>
      <c r="C21" s="6" t="s">
        <v>16</v>
      </c>
      <c r="D21" s="163" t="s">
        <v>18</v>
      </c>
      <c r="E21" s="163"/>
      <c r="F21" s="163"/>
      <c r="G21" s="163" t="s">
        <v>25</v>
      </c>
      <c r="H21" s="163"/>
      <c r="I21" s="6" t="s">
        <v>21</v>
      </c>
      <c r="J21" s="164" t="s">
        <v>27</v>
      </c>
      <c r="K21" s="164"/>
      <c r="L21" s="164"/>
      <c r="M21" s="164"/>
      <c r="N21" s="164"/>
      <c r="O21" s="185">
        <v>1000000000</v>
      </c>
      <c r="P21" s="185"/>
      <c r="Q21" s="8">
        <v>20538493</v>
      </c>
      <c r="R21" s="8">
        <v>150333078</v>
      </c>
      <c r="S21" s="8">
        <v>174552845</v>
      </c>
      <c r="T21" s="8">
        <v>48034326</v>
      </c>
      <c r="U21" s="8">
        <v>102758440</v>
      </c>
      <c r="V21" s="8">
        <v>210278518</v>
      </c>
      <c r="W21" s="14">
        <f t="shared" si="0"/>
        <v>706495700</v>
      </c>
    </row>
    <row r="22" spans="1:23" ht="24.75" customHeight="1" x14ac:dyDescent="0.2">
      <c r="A22" s="3" t="s">
        <v>12</v>
      </c>
      <c r="B22" s="3" t="s">
        <v>14</v>
      </c>
      <c r="C22" s="3" t="s">
        <v>16</v>
      </c>
      <c r="D22" s="183" t="s">
        <v>28</v>
      </c>
      <c r="E22" s="183"/>
      <c r="F22" s="183"/>
      <c r="G22" s="183"/>
      <c r="H22" s="183"/>
      <c r="I22" s="3"/>
      <c r="J22" s="179" t="s">
        <v>29</v>
      </c>
      <c r="K22" s="179"/>
      <c r="L22" s="179"/>
      <c r="M22" s="179"/>
      <c r="N22" s="179"/>
      <c r="O22" s="184">
        <v>90000000000</v>
      </c>
      <c r="P22" s="184"/>
      <c r="Q22" s="5">
        <v>8242758412</v>
      </c>
      <c r="R22" s="5">
        <v>9342116632</v>
      </c>
      <c r="S22" s="5">
        <v>10042990480</v>
      </c>
      <c r="T22" s="5">
        <v>9549738560</v>
      </c>
      <c r="U22" s="5">
        <v>8456798954</v>
      </c>
      <c r="V22" s="5">
        <v>11063424136</v>
      </c>
      <c r="W22" s="14">
        <f t="shared" si="0"/>
        <v>56697827174</v>
      </c>
    </row>
    <row r="23" spans="1:23" ht="24.75" customHeight="1" x14ac:dyDescent="0.2">
      <c r="A23" s="3" t="s">
        <v>12</v>
      </c>
      <c r="B23" s="3" t="s">
        <v>14</v>
      </c>
      <c r="C23" s="3" t="s">
        <v>16</v>
      </c>
      <c r="D23" s="183" t="s">
        <v>28</v>
      </c>
      <c r="E23" s="183"/>
      <c r="F23" s="183"/>
      <c r="G23" s="183" t="s">
        <v>18</v>
      </c>
      <c r="H23" s="183"/>
      <c r="I23" s="3"/>
      <c r="J23" s="179" t="s">
        <v>29</v>
      </c>
      <c r="K23" s="179"/>
      <c r="L23" s="179"/>
      <c r="M23" s="179"/>
      <c r="N23" s="179"/>
      <c r="O23" s="184">
        <v>90000000000</v>
      </c>
      <c r="P23" s="184"/>
      <c r="Q23" s="5">
        <v>8242758412</v>
      </c>
      <c r="R23" s="5">
        <v>9342116632</v>
      </c>
      <c r="S23" s="5">
        <v>10042990480</v>
      </c>
      <c r="T23" s="5">
        <v>9549738560</v>
      </c>
      <c r="U23" s="5">
        <v>8456798954</v>
      </c>
      <c r="V23" s="5">
        <v>11063424136</v>
      </c>
      <c r="W23" s="14">
        <f t="shared" si="0"/>
        <v>56697827174</v>
      </c>
    </row>
    <row r="24" spans="1:23" ht="24.75" customHeight="1" x14ac:dyDescent="0.2">
      <c r="A24" s="6" t="s">
        <v>12</v>
      </c>
      <c r="B24" s="6" t="s">
        <v>14</v>
      </c>
      <c r="C24" s="6" t="s">
        <v>16</v>
      </c>
      <c r="D24" s="163" t="s">
        <v>28</v>
      </c>
      <c r="E24" s="163"/>
      <c r="F24" s="163"/>
      <c r="G24" s="163" t="s">
        <v>18</v>
      </c>
      <c r="H24" s="163"/>
      <c r="I24" s="6" t="s">
        <v>30</v>
      </c>
      <c r="J24" s="164" t="s">
        <v>29</v>
      </c>
      <c r="K24" s="164"/>
      <c r="L24" s="164"/>
      <c r="M24" s="164"/>
      <c r="N24" s="164"/>
      <c r="O24" s="185">
        <v>90000000000</v>
      </c>
      <c r="P24" s="185"/>
      <c r="Q24" s="8">
        <v>8242758412</v>
      </c>
      <c r="R24" s="8">
        <v>9342116632</v>
      </c>
      <c r="S24" s="8">
        <v>10042990480</v>
      </c>
      <c r="T24" s="8">
        <v>9549738560</v>
      </c>
      <c r="U24" s="8">
        <v>8456798954</v>
      </c>
      <c r="V24" s="8">
        <v>11063424136</v>
      </c>
      <c r="W24" s="14">
        <f t="shared" si="0"/>
        <v>56697827174</v>
      </c>
    </row>
    <row r="25" spans="1:23" ht="15" customHeight="1" x14ac:dyDescent="0.2">
      <c r="A25" s="3" t="s">
        <v>12</v>
      </c>
      <c r="B25" s="3" t="s">
        <v>31</v>
      </c>
      <c r="C25" s="3"/>
      <c r="D25" s="183"/>
      <c r="E25" s="183"/>
      <c r="F25" s="183"/>
      <c r="G25" s="183"/>
      <c r="H25" s="183"/>
      <c r="I25" s="3"/>
      <c r="J25" s="179" t="s">
        <v>32</v>
      </c>
      <c r="K25" s="179"/>
      <c r="L25" s="179"/>
      <c r="M25" s="179"/>
      <c r="N25" s="179"/>
      <c r="O25" s="184">
        <v>550000000</v>
      </c>
      <c r="P25" s="184"/>
      <c r="Q25" s="5">
        <v>51588000</v>
      </c>
      <c r="R25" s="5">
        <v>60032000</v>
      </c>
      <c r="S25" s="5">
        <v>33878000</v>
      </c>
      <c r="T25" s="5">
        <v>52026000</v>
      </c>
      <c r="U25" s="5">
        <v>49416000</v>
      </c>
      <c r="V25" s="5">
        <v>100076000</v>
      </c>
      <c r="W25" s="14">
        <f t="shared" si="0"/>
        <v>347016000</v>
      </c>
    </row>
    <row r="26" spans="1:23" ht="15" customHeight="1" x14ac:dyDescent="0.2">
      <c r="A26" s="3" t="s">
        <v>12</v>
      </c>
      <c r="B26" s="3" t="s">
        <v>31</v>
      </c>
      <c r="C26" s="3" t="s">
        <v>18</v>
      </c>
      <c r="D26" s="183"/>
      <c r="E26" s="183"/>
      <c r="F26" s="183"/>
      <c r="G26" s="183"/>
      <c r="H26" s="183"/>
      <c r="I26" s="3"/>
      <c r="J26" s="179" t="s">
        <v>33</v>
      </c>
      <c r="K26" s="179"/>
      <c r="L26" s="179"/>
      <c r="M26" s="179"/>
      <c r="N26" s="179"/>
      <c r="O26" s="184">
        <v>493000000</v>
      </c>
      <c r="P26" s="184"/>
      <c r="Q26" s="5">
        <v>50588000</v>
      </c>
      <c r="R26" s="5">
        <v>58532000</v>
      </c>
      <c r="S26" s="5">
        <v>33878000</v>
      </c>
      <c r="T26" s="5">
        <v>52026000</v>
      </c>
      <c r="U26" s="5">
        <v>49416000</v>
      </c>
      <c r="V26" s="5">
        <v>100076000</v>
      </c>
      <c r="W26" s="14">
        <f t="shared" si="0"/>
        <v>344516000</v>
      </c>
    </row>
    <row r="27" spans="1:23" ht="15" customHeight="1" x14ac:dyDescent="0.2">
      <c r="A27" s="3" t="s">
        <v>12</v>
      </c>
      <c r="B27" s="3" t="s">
        <v>31</v>
      </c>
      <c r="C27" s="3" t="s">
        <v>18</v>
      </c>
      <c r="D27" s="183" t="s">
        <v>18</v>
      </c>
      <c r="E27" s="183"/>
      <c r="F27" s="183"/>
      <c r="G27" s="183"/>
      <c r="H27" s="183"/>
      <c r="I27" s="3"/>
      <c r="J27" s="179" t="s">
        <v>33</v>
      </c>
      <c r="K27" s="179"/>
      <c r="L27" s="179"/>
      <c r="M27" s="179"/>
      <c r="N27" s="179"/>
      <c r="O27" s="184">
        <v>493000000</v>
      </c>
      <c r="P27" s="184"/>
      <c r="Q27" s="5">
        <v>50588000</v>
      </c>
      <c r="R27" s="5">
        <v>58532000</v>
      </c>
      <c r="S27" s="5">
        <v>33878000</v>
      </c>
      <c r="T27" s="5">
        <v>52026000</v>
      </c>
      <c r="U27" s="5">
        <v>49416000</v>
      </c>
      <c r="V27" s="5">
        <v>100076000</v>
      </c>
      <c r="W27" s="14">
        <f t="shared" si="0"/>
        <v>344516000</v>
      </c>
    </row>
    <row r="28" spans="1:23" ht="14.25" customHeight="1" x14ac:dyDescent="0.2">
      <c r="A28" s="3" t="s">
        <v>12</v>
      </c>
      <c r="B28" s="3" t="s">
        <v>31</v>
      </c>
      <c r="C28" s="3" t="s">
        <v>18</v>
      </c>
      <c r="D28" s="183" t="s">
        <v>18</v>
      </c>
      <c r="E28" s="183"/>
      <c r="F28" s="183"/>
      <c r="G28" s="183" t="s">
        <v>18</v>
      </c>
      <c r="H28" s="183"/>
      <c r="I28" s="3"/>
      <c r="J28" s="179" t="s">
        <v>33</v>
      </c>
      <c r="K28" s="179"/>
      <c r="L28" s="179"/>
      <c r="M28" s="179"/>
      <c r="N28" s="179"/>
      <c r="O28" s="184">
        <v>493000000</v>
      </c>
      <c r="P28" s="184"/>
      <c r="Q28" s="5">
        <v>50588000</v>
      </c>
      <c r="R28" s="5">
        <v>58532000</v>
      </c>
      <c r="S28" s="5">
        <v>33878000</v>
      </c>
      <c r="T28" s="5">
        <v>52026000</v>
      </c>
      <c r="U28" s="5">
        <v>49416000</v>
      </c>
      <c r="V28" s="5">
        <v>100076000</v>
      </c>
      <c r="W28" s="14">
        <f t="shared" si="0"/>
        <v>344516000</v>
      </c>
    </row>
    <row r="29" spans="1:23" ht="15" customHeight="1" x14ac:dyDescent="0.2">
      <c r="A29" s="6" t="s">
        <v>12</v>
      </c>
      <c r="B29" s="6" t="s">
        <v>31</v>
      </c>
      <c r="C29" s="6" t="s">
        <v>18</v>
      </c>
      <c r="D29" s="163" t="s">
        <v>18</v>
      </c>
      <c r="E29" s="163"/>
      <c r="F29" s="163"/>
      <c r="G29" s="163" t="s">
        <v>18</v>
      </c>
      <c r="H29" s="163"/>
      <c r="I29" s="6" t="s">
        <v>30</v>
      </c>
      <c r="J29" s="164" t="s">
        <v>33</v>
      </c>
      <c r="K29" s="164"/>
      <c r="L29" s="164"/>
      <c r="M29" s="164"/>
      <c r="N29" s="164"/>
      <c r="O29" s="185">
        <v>37000000</v>
      </c>
      <c r="P29" s="185"/>
      <c r="Q29" s="8">
        <v>8208000</v>
      </c>
      <c r="R29" s="8">
        <v>0</v>
      </c>
      <c r="S29" s="8">
        <v>8166000</v>
      </c>
      <c r="T29" s="8">
        <v>0</v>
      </c>
      <c r="U29" s="8">
        <v>8326000</v>
      </c>
      <c r="V29" s="8">
        <v>16660000</v>
      </c>
      <c r="W29" s="14">
        <f t="shared" si="0"/>
        <v>41360000</v>
      </c>
    </row>
    <row r="30" spans="1:23" ht="15" customHeight="1" x14ac:dyDescent="0.2">
      <c r="A30" s="6" t="s">
        <v>12</v>
      </c>
      <c r="B30" s="6" t="s">
        <v>31</v>
      </c>
      <c r="C30" s="6" t="s">
        <v>18</v>
      </c>
      <c r="D30" s="163" t="s">
        <v>18</v>
      </c>
      <c r="E30" s="163"/>
      <c r="F30" s="163"/>
      <c r="G30" s="163" t="s">
        <v>18</v>
      </c>
      <c r="H30" s="163"/>
      <c r="I30" s="6" t="s">
        <v>21</v>
      </c>
      <c r="J30" s="164" t="s">
        <v>34</v>
      </c>
      <c r="K30" s="164"/>
      <c r="L30" s="164"/>
      <c r="M30" s="164"/>
      <c r="N30" s="164"/>
      <c r="O30" s="185">
        <v>300000000</v>
      </c>
      <c r="P30" s="185"/>
      <c r="Q30" s="8">
        <v>42380000</v>
      </c>
      <c r="R30" s="8">
        <v>45532000</v>
      </c>
      <c r="S30" s="8">
        <v>12712000</v>
      </c>
      <c r="T30" s="8">
        <v>39026000</v>
      </c>
      <c r="U30" s="8">
        <v>28090000</v>
      </c>
      <c r="V30" s="8">
        <v>70416000</v>
      </c>
      <c r="W30" s="14">
        <f t="shared" si="0"/>
        <v>238156000</v>
      </c>
    </row>
    <row r="31" spans="1:23" ht="15" customHeight="1" x14ac:dyDescent="0.2">
      <c r="A31" s="6" t="s">
        <v>12</v>
      </c>
      <c r="B31" s="6" t="s">
        <v>31</v>
      </c>
      <c r="C31" s="6" t="s">
        <v>18</v>
      </c>
      <c r="D31" s="163" t="s">
        <v>18</v>
      </c>
      <c r="E31" s="163"/>
      <c r="F31" s="163"/>
      <c r="G31" s="163" t="s">
        <v>18</v>
      </c>
      <c r="H31" s="163"/>
      <c r="I31" s="6" t="s">
        <v>35</v>
      </c>
      <c r="J31" s="164" t="s">
        <v>36</v>
      </c>
      <c r="K31" s="164"/>
      <c r="L31" s="164"/>
      <c r="M31" s="164"/>
      <c r="N31" s="164"/>
      <c r="O31" s="185">
        <v>156000000</v>
      </c>
      <c r="P31" s="185"/>
      <c r="Q31" s="8">
        <v>0</v>
      </c>
      <c r="R31" s="8">
        <v>13000000</v>
      </c>
      <c r="S31" s="8">
        <v>13000000</v>
      </c>
      <c r="T31" s="8">
        <v>13000000</v>
      </c>
      <c r="U31" s="8">
        <v>13000000</v>
      </c>
      <c r="V31" s="8">
        <v>13000000</v>
      </c>
      <c r="W31" s="14">
        <f t="shared" si="0"/>
        <v>65000000</v>
      </c>
    </row>
    <row r="32" spans="1:23" ht="15" customHeight="1" x14ac:dyDescent="0.2">
      <c r="A32" s="3" t="s">
        <v>12</v>
      </c>
      <c r="B32" s="3" t="s">
        <v>31</v>
      </c>
      <c r="C32" s="3" t="s">
        <v>16</v>
      </c>
      <c r="D32" s="183"/>
      <c r="E32" s="183"/>
      <c r="F32" s="183"/>
      <c r="G32" s="183"/>
      <c r="H32" s="183"/>
      <c r="I32" s="3"/>
      <c r="J32" s="179" t="s">
        <v>37</v>
      </c>
      <c r="K32" s="179"/>
      <c r="L32" s="179"/>
      <c r="M32" s="179"/>
      <c r="N32" s="179"/>
      <c r="O32" s="184">
        <v>57000000</v>
      </c>
      <c r="P32" s="184"/>
      <c r="Q32" s="5">
        <v>1000000</v>
      </c>
      <c r="R32" s="5">
        <v>1500000</v>
      </c>
      <c r="S32" s="5">
        <v>0</v>
      </c>
      <c r="T32" s="5">
        <v>0</v>
      </c>
      <c r="U32" s="5">
        <v>0</v>
      </c>
      <c r="V32" s="5">
        <v>0</v>
      </c>
      <c r="W32" s="14">
        <f t="shared" si="0"/>
        <v>2500000</v>
      </c>
    </row>
    <row r="33" spans="1:23" ht="24.75" customHeight="1" x14ac:dyDescent="0.2">
      <c r="A33" s="3" t="s">
        <v>12</v>
      </c>
      <c r="B33" s="3" t="s">
        <v>31</v>
      </c>
      <c r="C33" s="3" t="s">
        <v>16</v>
      </c>
      <c r="D33" s="183" t="s">
        <v>18</v>
      </c>
      <c r="E33" s="183"/>
      <c r="F33" s="183"/>
      <c r="G33" s="183"/>
      <c r="H33" s="183"/>
      <c r="I33" s="3"/>
      <c r="J33" s="179" t="s">
        <v>38</v>
      </c>
      <c r="K33" s="179"/>
      <c r="L33" s="179"/>
      <c r="M33" s="179"/>
      <c r="N33" s="179"/>
      <c r="O33" s="184">
        <v>57000000</v>
      </c>
      <c r="P33" s="184"/>
      <c r="Q33" s="5">
        <v>1000000</v>
      </c>
      <c r="R33" s="5">
        <v>1500000</v>
      </c>
      <c r="S33" s="5">
        <v>0</v>
      </c>
      <c r="T33" s="5">
        <v>0</v>
      </c>
      <c r="U33" s="5">
        <v>0</v>
      </c>
      <c r="V33" s="5">
        <v>0</v>
      </c>
      <c r="W33" s="14">
        <f t="shared" si="0"/>
        <v>2500000</v>
      </c>
    </row>
    <row r="34" spans="1:23" ht="15" customHeight="1" x14ac:dyDescent="0.2">
      <c r="A34" s="3" t="s">
        <v>12</v>
      </c>
      <c r="B34" s="3" t="s">
        <v>31</v>
      </c>
      <c r="C34" s="3" t="s">
        <v>16</v>
      </c>
      <c r="D34" s="183" t="s">
        <v>18</v>
      </c>
      <c r="E34" s="183"/>
      <c r="F34" s="183"/>
      <c r="G34" s="183" t="s">
        <v>18</v>
      </c>
      <c r="H34" s="183"/>
      <c r="I34" s="3"/>
      <c r="J34" s="179" t="s">
        <v>39</v>
      </c>
      <c r="K34" s="179"/>
      <c r="L34" s="179"/>
      <c r="M34" s="179"/>
      <c r="N34" s="179"/>
      <c r="O34" s="184">
        <v>57000000</v>
      </c>
      <c r="P34" s="184"/>
      <c r="Q34" s="5">
        <v>1000000</v>
      </c>
      <c r="R34" s="5">
        <v>1500000</v>
      </c>
      <c r="S34" s="5">
        <v>0</v>
      </c>
      <c r="T34" s="5">
        <v>0</v>
      </c>
      <c r="U34" s="5">
        <v>0</v>
      </c>
      <c r="V34" s="5">
        <v>0</v>
      </c>
      <c r="W34" s="14">
        <f t="shared" si="0"/>
        <v>2500000</v>
      </c>
    </row>
    <row r="35" spans="1:23" ht="15" customHeight="1" x14ac:dyDescent="0.2">
      <c r="A35" s="6" t="s">
        <v>12</v>
      </c>
      <c r="B35" s="6" t="s">
        <v>31</v>
      </c>
      <c r="C35" s="6" t="s">
        <v>16</v>
      </c>
      <c r="D35" s="163" t="s">
        <v>18</v>
      </c>
      <c r="E35" s="163"/>
      <c r="F35" s="163"/>
      <c r="G35" s="163" t="s">
        <v>18</v>
      </c>
      <c r="H35" s="163"/>
      <c r="I35" s="6" t="s">
        <v>30</v>
      </c>
      <c r="J35" s="164" t="s">
        <v>40</v>
      </c>
      <c r="K35" s="164"/>
      <c r="L35" s="164"/>
      <c r="M35" s="164"/>
      <c r="N35" s="164"/>
      <c r="O35" s="185">
        <v>20000000</v>
      </c>
      <c r="P35" s="185"/>
      <c r="Q35" s="8">
        <v>1000000</v>
      </c>
      <c r="R35" s="8">
        <v>1500000</v>
      </c>
      <c r="S35" s="8">
        <v>0</v>
      </c>
      <c r="T35" s="8">
        <v>0</v>
      </c>
      <c r="U35" s="8">
        <v>0</v>
      </c>
      <c r="V35" s="8">
        <v>0</v>
      </c>
      <c r="W35" s="14">
        <f t="shared" si="0"/>
        <v>2500000</v>
      </c>
    </row>
    <row r="36" spans="1:23" ht="24.75" customHeight="1" x14ac:dyDescent="0.2">
      <c r="A36" s="6" t="s">
        <v>12</v>
      </c>
      <c r="B36" s="6" t="s">
        <v>31</v>
      </c>
      <c r="C36" s="6" t="s">
        <v>16</v>
      </c>
      <c r="D36" s="163" t="s">
        <v>18</v>
      </c>
      <c r="E36" s="163"/>
      <c r="F36" s="163"/>
      <c r="G36" s="163" t="s">
        <v>18</v>
      </c>
      <c r="H36" s="163"/>
      <c r="I36" s="6" t="s">
        <v>41</v>
      </c>
      <c r="J36" s="164" t="s">
        <v>42</v>
      </c>
      <c r="K36" s="164"/>
      <c r="L36" s="164"/>
      <c r="M36" s="164"/>
      <c r="N36" s="164"/>
      <c r="O36" s="185">
        <v>37000000</v>
      </c>
      <c r="P36" s="185"/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14">
        <f t="shared" si="0"/>
        <v>0</v>
      </c>
    </row>
    <row r="37" spans="1:23" ht="15" customHeight="1" x14ac:dyDescent="0.2">
      <c r="A37" s="3" t="s">
        <v>12</v>
      </c>
      <c r="B37" s="3" t="s">
        <v>43</v>
      </c>
      <c r="C37" s="3"/>
      <c r="D37" s="183"/>
      <c r="E37" s="183"/>
      <c r="F37" s="183"/>
      <c r="G37" s="183"/>
      <c r="H37" s="183"/>
      <c r="I37" s="3"/>
      <c r="J37" s="179" t="s">
        <v>44</v>
      </c>
      <c r="K37" s="179"/>
      <c r="L37" s="179"/>
      <c r="M37" s="179"/>
      <c r="N37" s="179"/>
      <c r="O37" s="184">
        <v>450000000</v>
      </c>
      <c r="P37" s="184"/>
      <c r="Q37" s="5">
        <v>6820009.2699999996</v>
      </c>
      <c r="R37" s="5">
        <v>3127260.76</v>
      </c>
      <c r="S37" s="5">
        <v>4121539.76</v>
      </c>
      <c r="T37" s="5">
        <v>4460449.12</v>
      </c>
      <c r="U37" s="5">
        <v>3149754.98</v>
      </c>
      <c r="V37" s="5">
        <v>3356968.63</v>
      </c>
      <c r="W37" s="14">
        <f t="shared" si="0"/>
        <v>25035982.52</v>
      </c>
    </row>
    <row r="38" spans="1:23" ht="15" customHeight="1" x14ac:dyDescent="0.2">
      <c r="A38" s="3" t="s">
        <v>12</v>
      </c>
      <c r="B38" s="3" t="s">
        <v>43</v>
      </c>
      <c r="C38" s="3" t="s">
        <v>18</v>
      </c>
      <c r="D38" s="183"/>
      <c r="E38" s="183"/>
      <c r="F38" s="183"/>
      <c r="G38" s="183"/>
      <c r="H38" s="183"/>
      <c r="I38" s="3"/>
      <c r="J38" s="179" t="s">
        <v>45</v>
      </c>
      <c r="K38" s="179"/>
      <c r="L38" s="179"/>
      <c r="M38" s="179"/>
      <c r="N38" s="179"/>
      <c r="O38" s="184">
        <v>50000000</v>
      </c>
      <c r="P38" s="184"/>
      <c r="Q38" s="5">
        <v>2402337.27</v>
      </c>
      <c r="R38" s="5">
        <v>2165798.7599999998</v>
      </c>
      <c r="S38" s="5">
        <v>3105383.76</v>
      </c>
      <c r="T38" s="5">
        <v>3476977.12</v>
      </c>
      <c r="U38" s="5">
        <v>2129832.9900000002</v>
      </c>
      <c r="V38" s="5">
        <v>2354508.63</v>
      </c>
      <c r="W38" s="14">
        <f t="shared" si="0"/>
        <v>15634838.530000001</v>
      </c>
    </row>
    <row r="39" spans="1:23" ht="15" customHeight="1" x14ac:dyDescent="0.2">
      <c r="A39" s="3" t="s">
        <v>12</v>
      </c>
      <c r="B39" s="3" t="s">
        <v>43</v>
      </c>
      <c r="C39" s="3" t="s">
        <v>18</v>
      </c>
      <c r="D39" s="183" t="s">
        <v>18</v>
      </c>
      <c r="E39" s="183"/>
      <c r="F39" s="183"/>
      <c r="G39" s="183"/>
      <c r="H39" s="183"/>
      <c r="I39" s="3"/>
      <c r="J39" s="179" t="s">
        <v>45</v>
      </c>
      <c r="K39" s="179"/>
      <c r="L39" s="179"/>
      <c r="M39" s="179"/>
      <c r="N39" s="179"/>
      <c r="O39" s="184">
        <v>50000000</v>
      </c>
      <c r="P39" s="184"/>
      <c r="Q39" s="5">
        <v>2402337.27</v>
      </c>
      <c r="R39" s="5">
        <v>2165798.7599999998</v>
      </c>
      <c r="S39" s="5">
        <v>3105383.76</v>
      </c>
      <c r="T39" s="5">
        <v>3476977.12</v>
      </c>
      <c r="U39" s="5">
        <v>2129832.9900000002</v>
      </c>
      <c r="V39" s="5">
        <v>2354508.63</v>
      </c>
      <c r="W39" s="14">
        <f t="shared" si="0"/>
        <v>15634838.530000001</v>
      </c>
    </row>
    <row r="40" spans="1:23" ht="14.25" customHeight="1" x14ac:dyDescent="0.2">
      <c r="A40" s="3" t="s">
        <v>12</v>
      </c>
      <c r="B40" s="3" t="s">
        <v>43</v>
      </c>
      <c r="C40" s="3" t="s">
        <v>18</v>
      </c>
      <c r="D40" s="183" t="s">
        <v>18</v>
      </c>
      <c r="E40" s="183"/>
      <c r="F40" s="183"/>
      <c r="G40" s="183" t="s">
        <v>18</v>
      </c>
      <c r="H40" s="183"/>
      <c r="I40" s="3"/>
      <c r="J40" s="179" t="s">
        <v>45</v>
      </c>
      <c r="K40" s="179"/>
      <c r="L40" s="179"/>
      <c r="M40" s="179"/>
      <c r="N40" s="179"/>
      <c r="O40" s="184">
        <v>50000000</v>
      </c>
      <c r="P40" s="184"/>
      <c r="Q40" s="5">
        <v>2402337.27</v>
      </c>
      <c r="R40" s="5">
        <v>2165798.7599999998</v>
      </c>
      <c r="S40" s="5">
        <v>3105383.76</v>
      </c>
      <c r="T40" s="5">
        <v>3476977.12</v>
      </c>
      <c r="U40" s="5">
        <v>2129832.9900000002</v>
      </c>
      <c r="V40" s="5">
        <v>2354508.63</v>
      </c>
      <c r="W40" s="14">
        <f t="shared" si="0"/>
        <v>15634838.530000001</v>
      </c>
    </row>
    <row r="41" spans="1:23" ht="15" customHeight="1" x14ac:dyDescent="0.2">
      <c r="A41" s="6" t="s">
        <v>12</v>
      </c>
      <c r="B41" s="6" t="s">
        <v>43</v>
      </c>
      <c r="C41" s="6" t="s">
        <v>18</v>
      </c>
      <c r="D41" s="163" t="s">
        <v>18</v>
      </c>
      <c r="E41" s="163"/>
      <c r="F41" s="163"/>
      <c r="G41" s="163" t="s">
        <v>18</v>
      </c>
      <c r="H41" s="163"/>
      <c r="I41" s="6" t="s">
        <v>30</v>
      </c>
      <c r="J41" s="164" t="s">
        <v>45</v>
      </c>
      <c r="K41" s="164"/>
      <c r="L41" s="164"/>
      <c r="M41" s="164"/>
      <c r="N41" s="164"/>
      <c r="O41" s="185">
        <v>50000000</v>
      </c>
      <c r="P41" s="185"/>
      <c r="Q41" s="8">
        <v>2402337.27</v>
      </c>
      <c r="R41" s="8">
        <v>2165798.7599999998</v>
      </c>
      <c r="S41" s="8">
        <v>3105383.76</v>
      </c>
      <c r="T41" s="8">
        <v>3476977.12</v>
      </c>
      <c r="U41" s="8">
        <v>2129832.9900000002</v>
      </c>
      <c r="V41" s="8">
        <v>2354508.63</v>
      </c>
      <c r="W41" s="14">
        <f t="shared" si="0"/>
        <v>15634838.530000001</v>
      </c>
    </row>
    <row r="42" spans="1:23" ht="15" customHeight="1" x14ac:dyDescent="0.2">
      <c r="A42" s="3" t="s">
        <v>12</v>
      </c>
      <c r="B42" s="3" t="s">
        <v>43</v>
      </c>
      <c r="C42" s="3" t="s">
        <v>46</v>
      </c>
      <c r="D42" s="183"/>
      <c r="E42" s="183"/>
      <c r="F42" s="183"/>
      <c r="G42" s="183"/>
      <c r="H42" s="183"/>
      <c r="I42" s="3"/>
      <c r="J42" s="179" t="s">
        <v>47</v>
      </c>
      <c r="K42" s="179"/>
      <c r="L42" s="179"/>
      <c r="M42" s="179"/>
      <c r="N42" s="179"/>
      <c r="O42" s="184">
        <v>400000000</v>
      </c>
      <c r="P42" s="184"/>
      <c r="Q42" s="5">
        <v>4417672</v>
      </c>
      <c r="R42" s="5">
        <v>961462</v>
      </c>
      <c r="S42" s="5">
        <v>1016156</v>
      </c>
      <c r="T42" s="5">
        <v>983472</v>
      </c>
      <c r="U42" s="5">
        <v>1019921.99</v>
      </c>
      <c r="V42" s="5">
        <v>1002460</v>
      </c>
      <c r="W42" s="14">
        <f t="shared" si="0"/>
        <v>9401143.9900000002</v>
      </c>
    </row>
    <row r="43" spans="1:23" ht="15" customHeight="1" x14ac:dyDescent="0.2">
      <c r="A43" s="3" t="s">
        <v>12</v>
      </c>
      <c r="B43" s="3" t="s">
        <v>43</v>
      </c>
      <c r="C43" s="3" t="s">
        <v>46</v>
      </c>
      <c r="D43" s="183" t="s">
        <v>18</v>
      </c>
      <c r="E43" s="183"/>
      <c r="F43" s="183"/>
      <c r="G43" s="183"/>
      <c r="H43" s="183"/>
      <c r="I43" s="3"/>
      <c r="J43" s="179" t="s">
        <v>47</v>
      </c>
      <c r="K43" s="179"/>
      <c r="L43" s="179"/>
      <c r="M43" s="179"/>
      <c r="N43" s="179"/>
      <c r="O43" s="184">
        <v>400000000</v>
      </c>
      <c r="P43" s="184"/>
      <c r="Q43" s="5">
        <v>4417672</v>
      </c>
      <c r="R43" s="5">
        <v>961462</v>
      </c>
      <c r="S43" s="5">
        <v>1016156</v>
      </c>
      <c r="T43" s="5">
        <v>983472</v>
      </c>
      <c r="U43" s="5">
        <v>1019921.99</v>
      </c>
      <c r="V43" s="5">
        <v>1002460</v>
      </c>
      <c r="W43" s="14">
        <f t="shared" si="0"/>
        <v>9401143.9900000002</v>
      </c>
    </row>
    <row r="44" spans="1:23" ht="15" customHeight="1" x14ac:dyDescent="0.2">
      <c r="A44" s="3" t="s">
        <v>12</v>
      </c>
      <c r="B44" s="3" t="s">
        <v>43</v>
      </c>
      <c r="C44" s="3" t="s">
        <v>46</v>
      </c>
      <c r="D44" s="183" t="s">
        <v>18</v>
      </c>
      <c r="E44" s="183"/>
      <c r="F44" s="183"/>
      <c r="G44" s="183" t="s">
        <v>18</v>
      </c>
      <c r="H44" s="183"/>
      <c r="I44" s="3"/>
      <c r="J44" s="179" t="s">
        <v>47</v>
      </c>
      <c r="K44" s="179"/>
      <c r="L44" s="179"/>
      <c r="M44" s="179"/>
      <c r="N44" s="179"/>
      <c r="O44" s="184">
        <v>400000000</v>
      </c>
      <c r="P44" s="184"/>
      <c r="Q44" s="5">
        <v>4417672</v>
      </c>
      <c r="R44" s="5">
        <v>961462</v>
      </c>
      <c r="S44" s="5">
        <v>1016156</v>
      </c>
      <c r="T44" s="5">
        <v>983472</v>
      </c>
      <c r="U44" s="5">
        <v>1019921.99</v>
      </c>
      <c r="V44" s="5">
        <v>1002460</v>
      </c>
      <c r="W44" s="14">
        <f t="shared" si="0"/>
        <v>9401143.9900000002</v>
      </c>
    </row>
    <row r="45" spans="1:23" ht="18" customHeight="1" x14ac:dyDescent="0.2">
      <c r="A45" s="6" t="s">
        <v>12</v>
      </c>
      <c r="B45" s="6" t="s">
        <v>43</v>
      </c>
      <c r="C45" s="6" t="s">
        <v>46</v>
      </c>
      <c r="D45" s="163" t="s">
        <v>18</v>
      </c>
      <c r="E45" s="163"/>
      <c r="F45" s="163"/>
      <c r="G45" s="163" t="s">
        <v>18</v>
      </c>
      <c r="H45" s="163"/>
      <c r="I45" s="6" t="s">
        <v>30</v>
      </c>
      <c r="J45" s="164" t="s">
        <v>47</v>
      </c>
      <c r="K45" s="164"/>
      <c r="L45" s="164"/>
      <c r="M45" s="164"/>
      <c r="N45" s="164"/>
      <c r="O45" s="185">
        <v>400000000</v>
      </c>
      <c r="P45" s="185"/>
      <c r="Q45" s="8">
        <v>4417672</v>
      </c>
      <c r="R45" s="8">
        <v>961462</v>
      </c>
      <c r="S45" s="8">
        <v>1016156</v>
      </c>
      <c r="T45" s="8">
        <v>983472</v>
      </c>
      <c r="U45" s="8">
        <v>1019921.99</v>
      </c>
      <c r="V45" s="8">
        <v>1002460</v>
      </c>
      <c r="W45" s="14">
        <f t="shared" si="0"/>
        <v>9401143.9900000002</v>
      </c>
    </row>
    <row r="46" spans="1:23" ht="18" customHeight="1" x14ac:dyDescent="0.2">
      <c r="A46" s="3"/>
      <c r="B46" s="3"/>
      <c r="C46" s="3"/>
      <c r="D46" s="183"/>
      <c r="E46" s="183"/>
      <c r="F46" s="183"/>
      <c r="G46" s="183"/>
      <c r="H46" s="183"/>
      <c r="I46" s="3"/>
      <c r="J46" s="186" t="s">
        <v>48</v>
      </c>
      <c r="K46" s="186"/>
      <c r="L46" s="186"/>
      <c r="M46" s="186"/>
      <c r="N46" s="186"/>
      <c r="O46" s="184">
        <v>100000000000</v>
      </c>
      <c r="P46" s="184"/>
      <c r="Q46" s="5">
        <v>9831318176.2700005</v>
      </c>
      <c r="R46" s="5">
        <v>10327748067.76</v>
      </c>
      <c r="S46" s="5">
        <v>10944011488.76</v>
      </c>
      <c r="T46" s="5">
        <v>10417475561.120001</v>
      </c>
      <c r="U46" s="5">
        <v>9285393385.9799995</v>
      </c>
      <c r="V46" s="5">
        <v>11926834027.629999</v>
      </c>
      <c r="W46" s="14">
        <f t="shared" si="0"/>
        <v>62732780707.519997</v>
      </c>
    </row>
    <row r="47" spans="1:23" ht="18" customHeight="1" x14ac:dyDescent="0.2">
      <c r="A47" s="3" t="s">
        <v>43</v>
      </c>
      <c r="B47" s="3"/>
      <c r="C47" s="3"/>
      <c r="D47" s="183"/>
      <c r="E47" s="183"/>
      <c r="F47" s="183"/>
      <c r="G47" s="183"/>
      <c r="H47" s="183"/>
      <c r="I47" s="3"/>
      <c r="J47" s="179" t="s">
        <v>49</v>
      </c>
      <c r="K47" s="179"/>
      <c r="L47" s="179"/>
      <c r="M47" s="179"/>
      <c r="N47" s="179"/>
      <c r="O47" s="184">
        <v>100000000000</v>
      </c>
      <c r="P47" s="184"/>
      <c r="Q47" s="5">
        <v>9440458871.4799995</v>
      </c>
      <c r="R47" s="5">
        <v>10894999986.809999</v>
      </c>
      <c r="S47" s="5">
        <v>9180201215.6900005</v>
      </c>
      <c r="T47" s="5">
        <v>11564768578.620001</v>
      </c>
      <c r="U47" s="5">
        <v>9468364661.6000004</v>
      </c>
      <c r="V47" s="5">
        <v>8714959605.7299995</v>
      </c>
      <c r="W47" s="14">
        <f t="shared" si="0"/>
        <v>59263752919.930008</v>
      </c>
    </row>
    <row r="48" spans="1:23" ht="18" customHeight="1" x14ac:dyDescent="0.2">
      <c r="A48" s="3" t="s">
        <v>43</v>
      </c>
      <c r="B48" s="3" t="s">
        <v>14</v>
      </c>
      <c r="C48" s="3"/>
      <c r="D48" s="183"/>
      <c r="E48" s="183"/>
      <c r="F48" s="183"/>
      <c r="G48" s="183"/>
      <c r="H48" s="183"/>
      <c r="I48" s="3"/>
      <c r="J48" s="179" t="s">
        <v>50</v>
      </c>
      <c r="K48" s="179"/>
      <c r="L48" s="179"/>
      <c r="M48" s="179"/>
      <c r="N48" s="179"/>
      <c r="O48" s="184">
        <v>95283844000</v>
      </c>
      <c r="P48" s="184"/>
      <c r="Q48" s="5">
        <v>9440458871.4799995</v>
      </c>
      <c r="R48" s="5">
        <v>10893049986.809999</v>
      </c>
      <c r="S48" s="5">
        <v>8913953626.6900005</v>
      </c>
      <c r="T48" s="5">
        <v>11306062578.620001</v>
      </c>
      <c r="U48" s="5">
        <v>9453664661.6000004</v>
      </c>
      <c r="V48" s="5">
        <v>8532776059.7299995</v>
      </c>
      <c r="W48" s="14">
        <f t="shared" si="0"/>
        <v>58539965784.930008</v>
      </c>
    </row>
    <row r="49" spans="1:23" ht="14.25" customHeight="1" x14ac:dyDescent="0.2">
      <c r="A49" s="3" t="s">
        <v>43</v>
      </c>
      <c r="B49" s="3" t="s">
        <v>14</v>
      </c>
      <c r="C49" s="3" t="s">
        <v>18</v>
      </c>
      <c r="D49" s="183"/>
      <c r="E49" s="183"/>
      <c r="F49" s="183"/>
      <c r="G49" s="183"/>
      <c r="H49" s="183"/>
      <c r="I49" s="3"/>
      <c r="J49" s="179" t="s">
        <v>51</v>
      </c>
      <c r="K49" s="179"/>
      <c r="L49" s="179"/>
      <c r="M49" s="179"/>
      <c r="N49" s="179"/>
      <c r="O49" s="184">
        <v>35315030000</v>
      </c>
      <c r="P49" s="184"/>
      <c r="Q49" s="5">
        <v>6430181254</v>
      </c>
      <c r="R49" s="5">
        <v>4101573599</v>
      </c>
      <c r="S49" s="5">
        <v>3583996065</v>
      </c>
      <c r="T49" s="5">
        <v>4251056372</v>
      </c>
      <c r="U49" s="5">
        <v>2974418393</v>
      </c>
      <c r="V49" s="5">
        <v>3070276769</v>
      </c>
      <c r="W49" s="14">
        <f t="shared" si="0"/>
        <v>24411502452</v>
      </c>
    </row>
    <row r="50" spans="1:23" ht="15" customHeight="1" x14ac:dyDescent="0.2">
      <c r="A50" s="3" t="s">
        <v>43</v>
      </c>
      <c r="B50" s="3" t="s">
        <v>14</v>
      </c>
      <c r="C50" s="3" t="s">
        <v>18</v>
      </c>
      <c r="D50" s="183" t="s">
        <v>18</v>
      </c>
      <c r="E50" s="183"/>
      <c r="F50" s="183"/>
      <c r="G50" s="183"/>
      <c r="H50" s="183"/>
      <c r="I50" s="3"/>
      <c r="J50" s="179" t="s">
        <v>52</v>
      </c>
      <c r="K50" s="179"/>
      <c r="L50" s="179"/>
      <c r="M50" s="179"/>
      <c r="N50" s="179"/>
      <c r="O50" s="184">
        <v>300000000</v>
      </c>
      <c r="P50" s="184"/>
      <c r="Q50" s="5">
        <v>55763936</v>
      </c>
      <c r="R50" s="5">
        <v>0</v>
      </c>
      <c r="S50" s="5">
        <v>0</v>
      </c>
      <c r="T50" s="5">
        <v>28343068</v>
      </c>
      <c r="U50" s="5">
        <v>94966127</v>
      </c>
      <c r="V50" s="5">
        <v>0</v>
      </c>
      <c r="W50" s="14">
        <f t="shared" si="0"/>
        <v>179073131</v>
      </c>
    </row>
    <row r="51" spans="1:23" ht="15" customHeight="1" x14ac:dyDescent="0.2">
      <c r="A51" s="3" t="s">
        <v>43</v>
      </c>
      <c r="B51" s="3" t="s">
        <v>14</v>
      </c>
      <c r="C51" s="3" t="s">
        <v>18</v>
      </c>
      <c r="D51" s="183" t="s">
        <v>18</v>
      </c>
      <c r="E51" s="183"/>
      <c r="F51" s="183"/>
      <c r="G51" s="183" t="s">
        <v>53</v>
      </c>
      <c r="H51" s="183"/>
      <c r="I51" s="3"/>
      <c r="J51" s="179" t="s">
        <v>54</v>
      </c>
      <c r="K51" s="179"/>
      <c r="L51" s="179"/>
      <c r="M51" s="179"/>
      <c r="N51" s="179"/>
      <c r="O51" s="184">
        <v>300000000</v>
      </c>
      <c r="P51" s="184"/>
      <c r="Q51" s="5">
        <v>55763936</v>
      </c>
      <c r="R51" s="5">
        <v>0</v>
      </c>
      <c r="S51" s="5">
        <v>0</v>
      </c>
      <c r="T51" s="5">
        <v>28343068</v>
      </c>
      <c r="U51" s="5">
        <v>94966127</v>
      </c>
      <c r="V51" s="5">
        <v>0</v>
      </c>
      <c r="W51" s="14">
        <f t="shared" si="0"/>
        <v>179073131</v>
      </c>
    </row>
    <row r="52" spans="1:23" ht="15" customHeight="1" x14ac:dyDescent="0.2">
      <c r="A52" s="6" t="s">
        <v>43</v>
      </c>
      <c r="B52" s="6" t="s">
        <v>14</v>
      </c>
      <c r="C52" s="6" t="s">
        <v>18</v>
      </c>
      <c r="D52" s="163" t="s">
        <v>18</v>
      </c>
      <c r="E52" s="163"/>
      <c r="F52" s="163"/>
      <c r="G52" s="163" t="s">
        <v>53</v>
      </c>
      <c r="H52" s="163"/>
      <c r="I52" s="6" t="s">
        <v>30</v>
      </c>
      <c r="J52" s="164" t="s">
        <v>55</v>
      </c>
      <c r="K52" s="164"/>
      <c r="L52" s="164"/>
      <c r="M52" s="164"/>
      <c r="N52" s="164"/>
      <c r="O52" s="185">
        <v>250000000</v>
      </c>
      <c r="P52" s="185"/>
      <c r="Q52" s="8">
        <v>50144261</v>
      </c>
      <c r="R52" s="8">
        <v>0</v>
      </c>
      <c r="S52" s="8">
        <v>0</v>
      </c>
      <c r="T52" s="8">
        <v>25455449</v>
      </c>
      <c r="U52" s="8">
        <v>84543968</v>
      </c>
      <c r="V52" s="8">
        <v>0</v>
      </c>
      <c r="W52" s="14">
        <f t="shared" si="0"/>
        <v>160143678</v>
      </c>
    </row>
    <row r="53" spans="1:23" ht="15" customHeight="1" x14ac:dyDescent="0.2">
      <c r="A53" s="6" t="s">
        <v>43</v>
      </c>
      <c r="B53" s="6" t="s">
        <v>14</v>
      </c>
      <c r="C53" s="6" t="s">
        <v>18</v>
      </c>
      <c r="D53" s="163" t="s">
        <v>18</v>
      </c>
      <c r="E53" s="163"/>
      <c r="F53" s="163"/>
      <c r="G53" s="163" t="s">
        <v>53</v>
      </c>
      <c r="H53" s="163"/>
      <c r="I53" s="6" t="s">
        <v>21</v>
      </c>
      <c r="J53" s="164" t="s">
        <v>56</v>
      </c>
      <c r="K53" s="164"/>
      <c r="L53" s="164"/>
      <c r="M53" s="164"/>
      <c r="N53" s="164"/>
      <c r="O53" s="185">
        <v>50000000</v>
      </c>
      <c r="P53" s="185"/>
      <c r="Q53" s="8">
        <v>5619675</v>
      </c>
      <c r="R53" s="8">
        <v>0</v>
      </c>
      <c r="S53" s="8">
        <v>0</v>
      </c>
      <c r="T53" s="8">
        <v>2887619</v>
      </c>
      <c r="U53" s="8">
        <v>10422159</v>
      </c>
      <c r="V53" s="8">
        <v>0</v>
      </c>
      <c r="W53" s="14">
        <f t="shared" si="0"/>
        <v>18929453</v>
      </c>
    </row>
    <row r="54" spans="1:23" ht="15" customHeight="1" x14ac:dyDescent="0.2">
      <c r="A54" s="3" t="s">
        <v>43</v>
      </c>
      <c r="B54" s="3" t="s">
        <v>14</v>
      </c>
      <c r="C54" s="3" t="s">
        <v>18</v>
      </c>
      <c r="D54" s="183" t="s">
        <v>16</v>
      </c>
      <c r="E54" s="183"/>
      <c r="F54" s="183"/>
      <c r="G54" s="183"/>
      <c r="H54" s="183"/>
      <c r="I54" s="3"/>
      <c r="J54" s="179" t="s">
        <v>57</v>
      </c>
      <c r="K54" s="179"/>
      <c r="L54" s="179"/>
      <c r="M54" s="179"/>
      <c r="N54" s="179"/>
      <c r="O54" s="184">
        <v>7871700000</v>
      </c>
      <c r="P54" s="184"/>
      <c r="Q54" s="5">
        <v>704805605</v>
      </c>
      <c r="R54" s="5">
        <v>721822312</v>
      </c>
      <c r="S54" s="5">
        <v>720697500</v>
      </c>
      <c r="T54" s="5">
        <v>1469422000</v>
      </c>
      <c r="U54" s="5">
        <v>707970750</v>
      </c>
      <c r="V54" s="5">
        <v>700223750</v>
      </c>
      <c r="W54" s="14">
        <f t="shared" si="0"/>
        <v>5024941917</v>
      </c>
    </row>
    <row r="55" spans="1:23" ht="15" customHeight="1" x14ac:dyDescent="0.2">
      <c r="A55" s="3" t="s">
        <v>43</v>
      </c>
      <c r="B55" s="3" t="s">
        <v>14</v>
      </c>
      <c r="C55" s="3" t="s">
        <v>18</v>
      </c>
      <c r="D55" s="183" t="s">
        <v>16</v>
      </c>
      <c r="E55" s="183"/>
      <c r="F55" s="183"/>
      <c r="G55" s="183" t="s">
        <v>18</v>
      </c>
      <c r="H55" s="183"/>
      <c r="I55" s="3"/>
      <c r="J55" s="179" t="s">
        <v>58</v>
      </c>
      <c r="K55" s="179"/>
      <c r="L55" s="179"/>
      <c r="M55" s="179"/>
      <c r="N55" s="179"/>
      <c r="O55" s="184">
        <v>7768879000</v>
      </c>
      <c r="P55" s="184"/>
      <c r="Q55" s="5">
        <v>704805605</v>
      </c>
      <c r="R55" s="5">
        <v>709572312</v>
      </c>
      <c r="S55" s="5">
        <v>709597500</v>
      </c>
      <c r="T55" s="5">
        <v>1469422000</v>
      </c>
      <c r="U55" s="5">
        <v>707970750</v>
      </c>
      <c r="V55" s="5">
        <v>700223750</v>
      </c>
      <c r="W55" s="14">
        <f t="shared" si="0"/>
        <v>5001591917</v>
      </c>
    </row>
    <row r="56" spans="1:23" ht="15" customHeight="1" x14ac:dyDescent="0.2">
      <c r="A56" s="6" t="s">
        <v>43</v>
      </c>
      <c r="B56" s="6" t="s">
        <v>14</v>
      </c>
      <c r="C56" s="6" t="s">
        <v>18</v>
      </c>
      <c r="D56" s="163" t="s">
        <v>16</v>
      </c>
      <c r="E56" s="163"/>
      <c r="F56" s="163"/>
      <c r="G56" s="163" t="s">
        <v>18</v>
      </c>
      <c r="H56" s="163"/>
      <c r="I56" s="6" t="s">
        <v>30</v>
      </c>
      <c r="J56" s="164" t="s">
        <v>59</v>
      </c>
      <c r="K56" s="164"/>
      <c r="L56" s="164"/>
      <c r="M56" s="164"/>
      <c r="N56" s="164"/>
      <c r="O56" s="185">
        <v>6285004000</v>
      </c>
      <c r="P56" s="185"/>
      <c r="Q56" s="8">
        <v>575187480</v>
      </c>
      <c r="R56" s="8">
        <v>580162812</v>
      </c>
      <c r="S56" s="8">
        <v>578628750</v>
      </c>
      <c r="T56" s="8">
        <v>1205471500</v>
      </c>
      <c r="U56" s="8">
        <v>578231250</v>
      </c>
      <c r="V56" s="8">
        <v>571474250</v>
      </c>
      <c r="W56" s="14">
        <f t="shared" si="0"/>
        <v>4089156042</v>
      </c>
    </row>
    <row r="57" spans="1:23" ht="15" customHeight="1" x14ac:dyDescent="0.2">
      <c r="A57" s="6" t="s">
        <v>43</v>
      </c>
      <c r="B57" s="6" t="s">
        <v>14</v>
      </c>
      <c r="C57" s="6" t="s">
        <v>18</v>
      </c>
      <c r="D57" s="163" t="s">
        <v>16</v>
      </c>
      <c r="E57" s="163"/>
      <c r="F57" s="163"/>
      <c r="G57" s="163" t="s">
        <v>18</v>
      </c>
      <c r="H57" s="163"/>
      <c r="I57" s="6" t="s">
        <v>21</v>
      </c>
      <c r="J57" s="164" t="s">
        <v>60</v>
      </c>
      <c r="K57" s="164"/>
      <c r="L57" s="164"/>
      <c r="M57" s="164"/>
      <c r="N57" s="164"/>
      <c r="O57" s="185">
        <v>1483875000</v>
      </c>
      <c r="P57" s="185"/>
      <c r="Q57" s="8">
        <v>129618125</v>
      </c>
      <c r="R57" s="8">
        <v>129409500</v>
      </c>
      <c r="S57" s="8">
        <v>130968750</v>
      </c>
      <c r="T57" s="8">
        <v>263950500</v>
      </c>
      <c r="U57" s="8">
        <v>129739500</v>
      </c>
      <c r="V57" s="8">
        <v>128749500</v>
      </c>
      <c r="W57" s="14">
        <f t="shared" si="0"/>
        <v>912435875</v>
      </c>
    </row>
    <row r="58" spans="1:23" ht="15" customHeight="1" x14ac:dyDescent="0.2">
      <c r="A58" s="3" t="s">
        <v>43</v>
      </c>
      <c r="B58" s="3" t="s">
        <v>14</v>
      </c>
      <c r="C58" s="3" t="s">
        <v>18</v>
      </c>
      <c r="D58" s="183" t="s">
        <v>16</v>
      </c>
      <c r="E58" s="183"/>
      <c r="F58" s="183"/>
      <c r="G58" s="183" t="s">
        <v>61</v>
      </c>
      <c r="H58" s="183"/>
      <c r="I58" s="3"/>
      <c r="J58" s="179" t="s">
        <v>62</v>
      </c>
      <c r="K58" s="179"/>
      <c r="L58" s="179"/>
      <c r="M58" s="179"/>
      <c r="N58" s="179"/>
      <c r="O58" s="184">
        <v>102821000</v>
      </c>
      <c r="P58" s="184"/>
      <c r="Q58" s="5">
        <v>0</v>
      </c>
      <c r="R58" s="5">
        <v>12250000</v>
      </c>
      <c r="S58" s="5">
        <v>11100000</v>
      </c>
      <c r="T58" s="5">
        <v>0</v>
      </c>
      <c r="U58" s="5">
        <v>0</v>
      </c>
      <c r="V58" s="5">
        <v>0</v>
      </c>
      <c r="W58" s="14">
        <f t="shared" si="0"/>
        <v>23350000</v>
      </c>
    </row>
    <row r="59" spans="1:23" ht="14.25" customHeight="1" x14ac:dyDescent="0.2">
      <c r="A59" s="6" t="s">
        <v>43</v>
      </c>
      <c r="B59" s="6" t="s">
        <v>14</v>
      </c>
      <c r="C59" s="6" t="s">
        <v>18</v>
      </c>
      <c r="D59" s="163" t="s">
        <v>16</v>
      </c>
      <c r="E59" s="163"/>
      <c r="F59" s="163"/>
      <c r="G59" s="163" t="s">
        <v>61</v>
      </c>
      <c r="H59" s="163"/>
      <c r="I59" s="6" t="s">
        <v>30</v>
      </c>
      <c r="J59" s="164" t="s">
        <v>63</v>
      </c>
      <c r="K59" s="164"/>
      <c r="L59" s="164"/>
      <c r="M59" s="164"/>
      <c r="N59" s="164"/>
      <c r="O59" s="185">
        <v>102821000</v>
      </c>
      <c r="P59" s="185"/>
      <c r="Q59" s="8">
        <v>0</v>
      </c>
      <c r="R59" s="8">
        <v>12250000</v>
      </c>
      <c r="S59" s="8">
        <v>11100000</v>
      </c>
      <c r="T59" s="8">
        <v>0</v>
      </c>
      <c r="U59" s="8">
        <v>0</v>
      </c>
      <c r="V59" s="8">
        <v>0</v>
      </c>
      <c r="W59" s="14">
        <f t="shared" si="0"/>
        <v>23350000</v>
      </c>
    </row>
    <row r="60" spans="1:23" ht="25.5" customHeight="1" x14ac:dyDescent="0.2">
      <c r="A60" s="3" t="s">
        <v>43</v>
      </c>
      <c r="B60" s="3" t="s">
        <v>14</v>
      </c>
      <c r="C60" s="3" t="s">
        <v>18</v>
      </c>
      <c r="D60" s="183" t="s">
        <v>61</v>
      </c>
      <c r="E60" s="183"/>
      <c r="F60" s="183"/>
      <c r="G60" s="183"/>
      <c r="H60" s="183"/>
      <c r="I60" s="3"/>
      <c r="J60" s="179" t="s">
        <v>64</v>
      </c>
      <c r="K60" s="179"/>
      <c r="L60" s="179"/>
      <c r="M60" s="179"/>
      <c r="N60" s="179"/>
      <c r="O60" s="184">
        <v>27143330000</v>
      </c>
      <c r="P60" s="184"/>
      <c r="Q60" s="5">
        <v>5669611713</v>
      </c>
      <c r="R60" s="5">
        <v>3379751287</v>
      </c>
      <c r="S60" s="5">
        <v>2863298565</v>
      </c>
      <c r="T60" s="5">
        <v>2753291304</v>
      </c>
      <c r="U60" s="5">
        <v>2171481516</v>
      </c>
      <c r="V60" s="5">
        <v>2370053019</v>
      </c>
      <c r="W60" s="14">
        <f t="shared" si="0"/>
        <v>19207487404</v>
      </c>
    </row>
    <row r="61" spans="1:23" ht="14.25" customHeight="1" x14ac:dyDescent="0.2">
      <c r="A61" s="3" t="s">
        <v>43</v>
      </c>
      <c r="B61" s="3" t="s">
        <v>14</v>
      </c>
      <c r="C61" s="3" t="s">
        <v>18</v>
      </c>
      <c r="D61" s="183" t="s">
        <v>61</v>
      </c>
      <c r="E61" s="183"/>
      <c r="F61" s="183"/>
      <c r="G61" s="183" t="s">
        <v>28</v>
      </c>
      <c r="H61" s="183"/>
      <c r="I61" s="3"/>
      <c r="J61" s="179" t="s">
        <v>65</v>
      </c>
      <c r="K61" s="179"/>
      <c r="L61" s="179"/>
      <c r="M61" s="179"/>
      <c r="N61" s="179"/>
      <c r="O61" s="184">
        <v>27143330000</v>
      </c>
      <c r="P61" s="184"/>
      <c r="Q61" s="5">
        <v>5669611713</v>
      </c>
      <c r="R61" s="5">
        <v>3379751287</v>
      </c>
      <c r="S61" s="5">
        <v>2863298565</v>
      </c>
      <c r="T61" s="5">
        <v>2753291304</v>
      </c>
      <c r="U61" s="5">
        <v>2171481516</v>
      </c>
      <c r="V61" s="5">
        <v>2370053019</v>
      </c>
      <c r="W61" s="14">
        <f t="shared" si="0"/>
        <v>19207487404</v>
      </c>
    </row>
    <row r="62" spans="1:23" ht="15" customHeight="1" x14ac:dyDescent="0.2">
      <c r="A62" s="6" t="s">
        <v>43</v>
      </c>
      <c r="B62" s="6" t="s">
        <v>14</v>
      </c>
      <c r="C62" s="6" t="s">
        <v>18</v>
      </c>
      <c r="D62" s="163" t="s">
        <v>61</v>
      </c>
      <c r="E62" s="163"/>
      <c r="F62" s="163"/>
      <c r="G62" s="163" t="s">
        <v>28</v>
      </c>
      <c r="H62" s="163"/>
      <c r="I62" s="6" t="s">
        <v>30</v>
      </c>
      <c r="J62" s="164" t="s">
        <v>66</v>
      </c>
      <c r="K62" s="164"/>
      <c r="L62" s="164"/>
      <c r="M62" s="164"/>
      <c r="N62" s="164"/>
      <c r="O62" s="185">
        <v>27143330000</v>
      </c>
      <c r="P62" s="185"/>
      <c r="Q62" s="8">
        <v>5669611713</v>
      </c>
      <c r="R62" s="8">
        <v>3379751287</v>
      </c>
      <c r="S62" s="8">
        <v>2863298565</v>
      </c>
      <c r="T62" s="8">
        <v>2753291304</v>
      </c>
      <c r="U62" s="8">
        <v>2171481516</v>
      </c>
      <c r="V62" s="8">
        <v>2370053019</v>
      </c>
      <c r="W62" s="14">
        <f t="shared" si="0"/>
        <v>19207487404</v>
      </c>
    </row>
    <row r="63" spans="1:23" ht="15" customHeight="1" x14ac:dyDescent="0.2">
      <c r="A63" s="3" t="s">
        <v>43</v>
      </c>
      <c r="B63" s="3" t="s">
        <v>14</v>
      </c>
      <c r="C63" s="3" t="s">
        <v>16</v>
      </c>
      <c r="D63" s="183"/>
      <c r="E63" s="183"/>
      <c r="F63" s="183"/>
      <c r="G63" s="183"/>
      <c r="H63" s="183"/>
      <c r="I63" s="3"/>
      <c r="J63" s="179" t="s">
        <v>67</v>
      </c>
      <c r="K63" s="179"/>
      <c r="L63" s="179"/>
      <c r="M63" s="179"/>
      <c r="N63" s="179"/>
      <c r="O63" s="184">
        <v>59968814000</v>
      </c>
      <c r="P63" s="184"/>
      <c r="Q63" s="5">
        <v>3010277617.48</v>
      </c>
      <c r="R63" s="5">
        <v>6791476387.8100004</v>
      </c>
      <c r="S63" s="5">
        <v>5329957561.6899996</v>
      </c>
      <c r="T63" s="5">
        <v>7055006206.6199999</v>
      </c>
      <c r="U63" s="5">
        <v>6479246268.6000004</v>
      </c>
      <c r="V63" s="5">
        <v>5462499290.7299995</v>
      </c>
      <c r="W63" s="14">
        <f t="shared" si="0"/>
        <v>34128463332.929996</v>
      </c>
    </row>
    <row r="64" spans="1:23" ht="15" customHeight="1" x14ac:dyDescent="0.2">
      <c r="A64" s="3" t="s">
        <v>43</v>
      </c>
      <c r="B64" s="3" t="s">
        <v>14</v>
      </c>
      <c r="C64" s="3" t="s">
        <v>16</v>
      </c>
      <c r="D64" s="183" t="s">
        <v>18</v>
      </c>
      <c r="E64" s="183"/>
      <c r="F64" s="183"/>
      <c r="G64" s="183"/>
      <c r="H64" s="183"/>
      <c r="I64" s="3"/>
      <c r="J64" s="179" t="s">
        <v>68</v>
      </c>
      <c r="K64" s="179"/>
      <c r="L64" s="179"/>
      <c r="M64" s="179"/>
      <c r="N64" s="179"/>
      <c r="O64" s="184">
        <v>27897614000</v>
      </c>
      <c r="P64" s="184"/>
      <c r="Q64" s="5">
        <v>592810419</v>
      </c>
      <c r="R64" s="5">
        <v>3855843703</v>
      </c>
      <c r="S64" s="5">
        <v>1812338712</v>
      </c>
      <c r="T64" s="5">
        <v>3813698005</v>
      </c>
      <c r="U64" s="5">
        <v>4414448091</v>
      </c>
      <c r="V64" s="5">
        <v>1907034122</v>
      </c>
      <c r="W64" s="14">
        <f t="shared" si="0"/>
        <v>16396173052</v>
      </c>
    </row>
    <row r="65" spans="1:23" ht="15" customHeight="1" x14ac:dyDescent="0.2">
      <c r="A65" s="3" t="s">
        <v>43</v>
      </c>
      <c r="B65" s="3" t="s">
        <v>14</v>
      </c>
      <c r="C65" s="3" t="s">
        <v>16</v>
      </c>
      <c r="D65" s="183" t="s">
        <v>18</v>
      </c>
      <c r="E65" s="183"/>
      <c r="F65" s="183"/>
      <c r="G65" s="183" t="s">
        <v>18</v>
      </c>
      <c r="H65" s="183"/>
      <c r="I65" s="3"/>
      <c r="J65" s="179" t="s">
        <v>69</v>
      </c>
      <c r="K65" s="179"/>
      <c r="L65" s="179"/>
      <c r="M65" s="179"/>
      <c r="N65" s="179"/>
      <c r="O65" s="184">
        <v>27897614000</v>
      </c>
      <c r="P65" s="184"/>
      <c r="Q65" s="5">
        <v>592810419</v>
      </c>
      <c r="R65" s="5">
        <v>3855843703</v>
      </c>
      <c r="S65" s="5">
        <v>1812338712</v>
      </c>
      <c r="T65" s="5">
        <v>3813698005</v>
      </c>
      <c r="U65" s="5">
        <v>4414448091</v>
      </c>
      <c r="V65" s="5">
        <v>1907034122</v>
      </c>
      <c r="W65" s="14">
        <f t="shared" si="0"/>
        <v>16396173052</v>
      </c>
    </row>
    <row r="66" spans="1:23" ht="15" customHeight="1" x14ac:dyDescent="0.2">
      <c r="A66" s="6" t="s">
        <v>43</v>
      </c>
      <c r="B66" s="6" t="s">
        <v>14</v>
      </c>
      <c r="C66" s="6" t="s">
        <v>16</v>
      </c>
      <c r="D66" s="163" t="s">
        <v>18</v>
      </c>
      <c r="E66" s="163"/>
      <c r="F66" s="163"/>
      <c r="G66" s="163" t="s">
        <v>18</v>
      </c>
      <c r="H66" s="163"/>
      <c r="I66" s="6" t="s">
        <v>70</v>
      </c>
      <c r="J66" s="164" t="s">
        <v>71</v>
      </c>
      <c r="K66" s="164"/>
      <c r="L66" s="164"/>
      <c r="M66" s="164"/>
      <c r="N66" s="164"/>
      <c r="O66" s="185">
        <v>184605000</v>
      </c>
      <c r="P66" s="185"/>
      <c r="Q66" s="8">
        <v>3839500</v>
      </c>
      <c r="R66" s="8">
        <v>9313538</v>
      </c>
      <c r="S66" s="8">
        <v>9345486</v>
      </c>
      <c r="T66" s="8">
        <v>10003818</v>
      </c>
      <c r="U66" s="8">
        <v>35000</v>
      </c>
      <c r="V66" s="8">
        <v>9568418</v>
      </c>
      <c r="W66" s="14">
        <f t="shared" si="0"/>
        <v>42105760</v>
      </c>
    </row>
    <row r="67" spans="1:23" ht="15" customHeight="1" x14ac:dyDescent="0.2">
      <c r="A67" s="6" t="s">
        <v>43</v>
      </c>
      <c r="B67" s="6" t="s">
        <v>14</v>
      </c>
      <c r="C67" s="6" t="s">
        <v>16</v>
      </c>
      <c r="D67" s="163" t="s">
        <v>18</v>
      </c>
      <c r="E67" s="163"/>
      <c r="F67" s="163"/>
      <c r="G67" s="163" t="s">
        <v>18</v>
      </c>
      <c r="H67" s="163"/>
      <c r="I67" s="6" t="s">
        <v>72</v>
      </c>
      <c r="J67" s="164" t="s">
        <v>73</v>
      </c>
      <c r="K67" s="164"/>
      <c r="L67" s="164"/>
      <c r="M67" s="164"/>
      <c r="N67" s="164"/>
      <c r="O67" s="185">
        <v>280750000</v>
      </c>
      <c r="P67" s="185"/>
      <c r="Q67" s="8">
        <v>17213550</v>
      </c>
      <c r="R67" s="8">
        <v>27648600</v>
      </c>
      <c r="S67" s="8">
        <v>24663150</v>
      </c>
      <c r="T67" s="8">
        <v>22079100</v>
      </c>
      <c r="U67" s="8">
        <v>23357850</v>
      </c>
      <c r="V67" s="8">
        <v>24198000</v>
      </c>
      <c r="W67" s="14">
        <f t="shared" si="0"/>
        <v>139160250</v>
      </c>
    </row>
    <row r="68" spans="1:23" ht="15" customHeight="1" x14ac:dyDescent="0.2">
      <c r="A68" s="6" t="s">
        <v>43</v>
      </c>
      <c r="B68" s="6" t="s">
        <v>14</v>
      </c>
      <c r="C68" s="6" t="s">
        <v>16</v>
      </c>
      <c r="D68" s="163" t="s">
        <v>18</v>
      </c>
      <c r="E68" s="163"/>
      <c r="F68" s="163"/>
      <c r="G68" s="163" t="s">
        <v>18</v>
      </c>
      <c r="H68" s="163"/>
      <c r="I68" s="6" t="s">
        <v>74</v>
      </c>
      <c r="J68" s="164" t="s">
        <v>75</v>
      </c>
      <c r="K68" s="164"/>
      <c r="L68" s="164"/>
      <c r="M68" s="164"/>
      <c r="N68" s="164"/>
      <c r="O68" s="185">
        <v>8500000000</v>
      </c>
      <c r="P68" s="185"/>
      <c r="Q68" s="8">
        <v>25389990</v>
      </c>
      <c r="R68" s="8">
        <v>930887073</v>
      </c>
      <c r="S68" s="8">
        <v>429699390</v>
      </c>
      <c r="T68" s="8">
        <v>562822679</v>
      </c>
      <c r="U68" s="8">
        <v>924498495</v>
      </c>
      <c r="V68" s="8">
        <v>268185822</v>
      </c>
      <c r="W68" s="14">
        <f t="shared" si="0"/>
        <v>3141483449</v>
      </c>
    </row>
    <row r="69" spans="1:23" ht="15" customHeight="1" x14ac:dyDescent="0.2">
      <c r="A69" s="6" t="s">
        <v>43</v>
      </c>
      <c r="B69" s="6" t="s">
        <v>14</v>
      </c>
      <c r="C69" s="6" t="s">
        <v>16</v>
      </c>
      <c r="D69" s="163" t="s">
        <v>18</v>
      </c>
      <c r="E69" s="163"/>
      <c r="F69" s="163"/>
      <c r="G69" s="163" t="s">
        <v>18</v>
      </c>
      <c r="H69" s="163"/>
      <c r="I69" s="6" t="s">
        <v>76</v>
      </c>
      <c r="J69" s="164" t="s">
        <v>77</v>
      </c>
      <c r="K69" s="164"/>
      <c r="L69" s="164"/>
      <c r="M69" s="164"/>
      <c r="N69" s="164"/>
      <c r="O69" s="185">
        <v>992691750</v>
      </c>
      <c r="P69" s="185"/>
      <c r="Q69" s="8">
        <v>37655300</v>
      </c>
      <c r="R69" s="8">
        <v>272000</v>
      </c>
      <c r="S69" s="8">
        <v>144600253</v>
      </c>
      <c r="T69" s="8">
        <v>147041489</v>
      </c>
      <c r="U69" s="8">
        <v>437001</v>
      </c>
      <c r="V69" s="8">
        <v>68565040</v>
      </c>
      <c r="W69" s="14">
        <f t="shared" si="0"/>
        <v>398571083</v>
      </c>
    </row>
    <row r="70" spans="1:23" ht="15" customHeight="1" x14ac:dyDescent="0.2">
      <c r="A70" s="6" t="s">
        <v>43</v>
      </c>
      <c r="B70" s="6" t="s">
        <v>14</v>
      </c>
      <c r="C70" s="6" t="s">
        <v>16</v>
      </c>
      <c r="D70" s="163" t="s">
        <v>18</v>
      </c>
      <c r="E70" s="163"/>
      <c r="F70" s="163"/>
      <c r="G70" s="163" t="s">
        <v>18</v>
      </c>
      <c r="H70" s="163"/>
      <c r="I70" s="6" t="s">
        <v>78</v>
      </c>
      <c r="J70" s="164" t="s">
        <v>79</v>
      </c>
      <c r="K70" s="164"/>
      <c r="L70" s="164"/>
      <c r="M70" s="164"/>
      <c r="N70" s="164"/>
      <c r="O70" s="185">
        <v>168340000</v>
      </c>
      <c r="P70" s="185"/>
      <c r="Q70" s="8">
        <v>0</v>
      </c>
      <c r="R70" s="8">
        <v>0</v>
      </c>
      <c r="S70" s="8">
        <v>0</v>
      </c>
      <c r="T70" s="8">
        <v>48322500</v>
      </c>
      <c r="U70" s="8">
        <v>0</v>
      </c>
      <c r="V70" s="8">
        <v>5038000</v>
      </c>
      <c r="W70" s="14">
        <f t="shared" si="0"/>
        <v>53360500</v>
      </c>
    </row>
    <row r="71" spans="1:23" ht="14.25" customHeight="1" x14ac:dyDescent="0.2">
      <c r="A71" s="6" t="s">
        <v>43</v>
      </c>
      <c r="B71" s="6" t="s">
        <v>14</v>
      </c>
      <c r="C71" s="6" t="s">
        <v>16</v>
      </c>
      <c r="D71" s="163" t="s">
        <v>18</v>
      </c>
      <c r="E71" s="163"/>
      <c r="F71" s="163"/>
      <c r="G71" s="163" t="s">
        <v>18</v>
      </c>
      <c r="H71" s="163"/>
      <c r="I71" s="6" t="s">
        <v>80</v>
      </c>
      <c r="J71" s="164" t="s">
        <v>81</v>
      </c>
      <c r="K71" s="164"/>
      <c r="L71" s="164"/>
      <c r="M71" s="164"/>
      <c r="N71" s="164"/>
      <c r="O71" s="185">
        <v>15000000</v>
      </c>
      <c r="P71" s="185"/>
      <c r="Q71" s="8">
        <v>0</v>
      </c>
      <c r="R71" s="8">
        <v>1250000</v>
      </c>
      <c r="S71" s="8">
        <v>1000000</v>
      </c>
      <c r="T71" s="8">
        <v>1500000</v>
      </c>
      <c r="U71" s="8">
        <v>250000</v>
      </c>
      <c r="V71" s="8">
        <v>1000000</v>
      </c>
      <c r="W71" s="14">
        <f t="shared" si="0"/>
        <v>5000000</v>
      </c>
    </row>
    <row r="72" spans="1:23" ht="15" customHeight="1" x14ac:dyDescent="0.2">
      <c r="A72" s="6" t="s">
        <v>43</v>
      </c>
      <c r="B72" s="6" t="s">
        <v>14</v>
      </c>
      <c r="C72" s="6" t="s">
        <v>16</v>
      </c>
      <c r="D72" s="163" t="s">
        <v>18</v>
      </c>
      <c r="E72" s="163"/>
      <c r="F72" s="163"/>
      <c r="G72" s="163" t="s">
        <v>18</v>
      </c>
      <c r="H72" s="163"/>
      <c r="I72" s="6" t="s">
        <v>82</v>
      </c>
      <c r="J72" s="164" t="s">
        <v>83</v>
      </c>
      <c r="K72" s="164"/>
      <c r="L72" s="164"/>
      <c r="M72" s="164"/>
      <c r="N72" s="164"/>
      <c r="O72" s="185">
        <v>73115000</v>
      </c>
      <c r="P72" s="185"/>
      <c r="Q72" s="8">
        <v>0</v>
      </c>
      <c r="R72" s="8">
        <v>900000</v>
      </c>
      <c r="S72" s="8">
        <v>0</v>
      </c>
      <c r="T72" s="8">
        <v>13539346</v>
      </c>
      <c r="U72" s="8">
        <v>0</v>
      </c>
      <c r="V72" s="8">
        <v>11514696</v>
      </c>
      <c r="W72" s="14">
        <f t="shared" si="0"/>
        <v>25954042</v>
      </c>
    </row>
    <row r="73" spans="1:23" ht="15" customHeight="1" x14ac:dyDescent="0.2">
      <c r="A73" s="6" t="s">
        <v>43</v>
      </c>
      <c r="B73" s="6" t="s">
        <v>14</v>
      </c>
      <c r="C73" s="6" t="s">
        <v>16</v>
      </c>
      <c r="D73" s="163" t="s">
        <v>18</v>
      </c>
      <c r="E73" s="163"/>
      <c r="F73" s="163"/>
      <c r="G73" s="163" t="s">
        <v>18</v>
      </c>
      <c r="H73" s="163"/>
      <c r="I73" s="6" t="s">
        <v>84</v>
      </c>
      <c r="J73" s="164" t="s">
        <v>85</v>
      </c>
      <c r="K73" s="164"/>
      <c r="L73" s="164"/>
      <c r="M73" s="164"/>
      <c r="N73" s="164"/>
      <c r="O73" s="185">
        <v>291023000</v>
      </c>
      <c r="P73" s="185"/>
      <c r="Q73" s="8">
        <v>0</v>
      </c>
      <c r="R73" s="8">
        <v>20891540</v>
      </c>
      <c r="S73" s="8">
        <v>1219350</v>
      </c>
      <c r="T73" s="8">
        <v>50202024</v>
      </c>
      <c r="U73" s="8">
        <v>0</v>
      </c>
      <c r="V73" s="8">
        <v>21641500</v>
      </c>
      <c r="W73" s="14">
        <f t="shared" si="0"/>
        <v>93954414</v>
      </c>
    </row>
    <row r="74" spans="1:23" ht="15" customHeight="1" x14ac:dyDescent="0.2">
      <c r="A74" s="6" t="s">
        <v>43</v>
      </c>
      <c r="B74" s="6" t="s">
        <v>14</v>
      </c>
      <c r="C74" s="6" t="s">
        <v>16</v>
      </c>
      <c r="D74" s="163" t="s">
        <v>18</v>
      </c>
      <c r="E74" s="163"/>
      <c r="F74" s="163"/>
      <c r="G74" s="163" t="s">
        <v>18</v>
      </c>
      <c r="H74" s="163"/>
      <c r="I74" s="6" t="s">
        <v>86</v>
      </c>
      <c r="J74" s="164" t="s">
        <v>87</v>
      </c>
      <c r="K74" s="164"/>
      <c r="L74" s="164"/>
      <c r="M74" s="164"/>
      <c r="N74" s="164"/>
      <c r="O74" s="185">
        <v>86315000</v>
      </c>
      <c r="P74" s="185"/>
      <c r="Q74" s="8">
        <v>0</v>
      </c>
      <c r="R74" s="8">
        <v>17511000</v>
      </c>
      <c r="S74" s="8">
        <v>27537200</v>
      </c>
      <c r="T74" s="8">
        <v>5184000</v>
      </c>
      <c r="U74" s="8">
        <v>64000</v>
      </c>
      <c r="V74" s="8">
        <v>14779137</v>
      </c>
      <c r="W74" s="14">
        <f t="shared" si="0"/>
        <v>65075337</v>
      </c>
    </row>
    <row r="75" spans="1:23" ht="24.75" customHeight="1" x14ac:dyDescent="0.2">
      <c r="A75" s="6" t="s">
        <v>43</v>
      </c>
      <c r="B75" s="6" t="s">
        <v>14</v>
      </c>
      <c r="C75" s="6" t="s">
        <v>16</v>
      </c>
      <c r="D75" s="163" t="s">
        <v>18</v>
      </c>
      <c r="E75" s="163"/>
      <c r="F75" s="163"/>
      <c r="G75" s="163" t="s">
        <v>18</v>
      </c>
      <c r="H75" s="163"/>
      <c r="I75" s="6" t="s">
        <v>88</v>
      </c>
      <c r="J75" s="164" t="s">
        <v>89</v>
      </c>
      <c r="K75" s="164"/>
      <c r="L75" s="164"/>
      <c r="M75" s="164"/>
      <c r="N75" s="164"/>
      <c r="O75" s="185">
        <v>32800000</v>
      </c>
      <c r="P75" s="185"/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14">
        <f t="shared" si="0"/>
        <v>0</v>
      </c>
    </row>
    <row r="76" spans="1:23" ht="24.75" customHeight="1" x14ac:dyDescent="0.2">
      <c r="A76" s="6" t="s">
        <v>43</v>
      </c>
      <c r="B76" s="6" t="s">
        <v>14</v>
      </c>
      <c r="C76" s="6" t="s">
        <v>16</v>
      </c>
      <c r="D76" s="163" t="s">
        <v>18</v>
      </c>
      <c r="E76" s="163"/>
      <c r="F76" s="163"/>
      <c r="G76" s="163" t="s">
        <v>18</v>
      </c>
      <c r="H76" s="163"/>
      <c r="I76" s="6" t="s">
        <v>90</v>
      </c>
      <c r="J76" s="164" t="s">
        <v>91</v>
      </c>
      <c r="K76" s="164"/>
      <c r="L76" s="164"/>
      <c r="M76" s="164"/>
      <c r="N76" s="164"/>
      <c r="O76" s="185">
        <v>23250000</v>
      </c>
      <c r="P76" s="185"/>
      <c r="Q76" s="8">
        <v>0</v>
      </c>
      <c r="R76" s="8">
        <v>350000</v>
      </c>
      <c r="S76" s="8">
        <v>350000</v>
      </c>
      <c r="T76" s="8">
        <v>350000</v>
      </c>
      <c r="U76" s="8">
        <v>0</v>
      </c>
      <c r="V76" s="8">
        <v>1050000</v>
      </c>
      <c r="W76" s="14">
        <f t="shared" si="0"/>
        <v>2100000</v>
      </c>
    </row>
    <row r="77" spans="1:23" ht="24.75" customHeight="1" x14ac:dyDescent="0.2">
      <c r="A77" s="6" t="s">
        <v>43</v>
      </c>
      <c r="B77" s="6" t="s">
        <v>14</v>
      </c>
      <c r="C77" s="6" t="s">
        <v>16</v>
      </c>
      <c r="D77" s="163" t="s">
        <v>18</v>
      </c>
      <c r="E77" s="163"/>
      <c r="F77" s="163"/>
      <c r="G77" s="163" t="s">
        <v>18</v>
      </c>
      <c r="H77" s="163"/>
      <c r="I77" s="6" t="s">
        <v>92</v>
      </c>
      <c r="J77" s="164" t="s">
        <v>93</v>
      </c>
      <c r="K77" s="164"/>
      <c r="L77" s="164"/>
      <c r="M77" s="164"/>
      <c r="N77" s="164"/>
      <c r="O77" s="185">
        <v>457514250</v>
      </c>
      <c r="P77" s="185"/>
      <c r="Q77" s="8">
        <v>0</v>
      </c>
      <c r="R77" s="8">
        <v>4898396</v>
      </c>
      <c r="S77" s="8">
        <v>19728000</v>
      </c>
      <c r="T77" s="8">
        <v>18700000</v>
      </c>
      <c r="U77" s="8">
        <v>794700</v>
      </c>
      <c r="V77" s="8">
        <v>24110000</v>
      </c>
      <c r="W77" s="14">
        <f t="shared" ref="W77:W140" si="1">SUM(Q77:V77)</f>
        <v>68231096</v>
      </c>
    </row>
    <row r="78" spans="1:23" ht="15" customHeight="1" x14ac:dyDescent="0.2">
      <c r="A78" s="6" t="s">
        <v>43</v>
      </c>
      <c r="B78" s="6" t="s">
        <v>14</v>
      </c>
      <c r="C78" s="6" t="s">
        <v>16</v>
      </c>
      <c r="D78" s="163" t="s">
        <v>18</v>
      </c>
      <c r="E78" s="163"/>
      <c r="F78" s="163"/>
      <c r="G78" s="163" t="s">
        <v>18</v>
      </c>
      <c r="H78" s="163"/>
      <c r="I78" s="6" t="s">
        <v>94</v>
      </c>
      <c r="J78" s="164" t="s">
        <v>95</v>
      </c>
      <c r="K78" s="164"/>
      <c r="L78" s="164"/>
      <c r="M78" s="164"/>
      <c r="N78" s="164"/>
      <c r="O78" s="185">
        <v>14500000000</v>
      </c>
      <c r="P78" s="185"/>
      <c r="Q78" s="8">
        <v>451673930</v>
      </c>
      <c r="R78" s="8">
        <v>2731292456</v>
      </c>
      <c r="S78" s="8">
        <v>1146468383</v>
      </c>
      <c r="T78" s="8">
        <v>2453298314</v>
      </c>
      <c r="U78" s="8">
        <v>3448379309</v>
      </c>
      <c r="V78" s="8">
        <v>1308838367</v>
      </c>
      <c r="W78" s="14">
        <f t="shared" si="1"/>
        <v>11539950759</v>
      </c>
    </row>
    <row r="79" spans="1:23" ht="15" customHeight="1" x14ac:dyDescent="0.2">
      <c r="A79" s="6" t="s">
        <v>43</v>
      </c>
      <c r="B79" s="6" t="s">
        <v>14</v>
      </c>
      <c r="C79" s="6" t="s">
        <v>16</v>
      </c>
      <c r="D79" s="163" t="s">
        <v>18</v>
      </c>
      <c r="E79" s="163"/>
      <c r="F79" s="163"/>
      <c r="G79" s="163" t="s">
        <v>18</v>
      </c>
      <c r="H79" s="163"/>
      <c r="I79" s="6" t="s">
        <v>96</v>
      </c>
      <c r="J79" s="164" t="s">
        <v>97</v>
      </c>
      <c r="K79" s="164"/>
      <c r="L79" s="164"/>
      <c r="M79" s="164"/>
      <c r="N79" s="164"/>
      <c r="O79" s="185">
        <v>1014600000</v>
      </c>
      <c r="P79" s="185"/>
      <c r="Q79" s="8">
        <v>36650100</v>
      </c>
      <c r="R79" s="8">
        <v>67722600</v>
      </c>
      <c r="S79" s="8">
        <v>2827500</v>
      </c>
      <c r="T79" s="8">
        <v>207187519</v>
      </c>
      <c r="U79" s="8">
        <v>7188981</v>
      </c>
      <c r="V79" s="8">
        <v>50379850</v>
      </c>
      <c r="W79" s="14">
        <f t="shared" si="1"/>
        <v>371956550</v>
      </c>
    </row>
    <row r="80" spans="1:23" ht="15" customHeight="1" x14ac:dyDescent="0.2">
      <c r="A80" s="6" t="s">
        <v>43</v>
      </c>
      <c r="B80" s="6" t="s">
        <v>14</v>
      </c>
      <c r="C80" s="6" t="s">
        <v>16</v>
      </c>
      <c r="D80" s="163" t="s">
        <v>18</v>
      </c>
      <c r="E80" s="163"/>
      <c r="F80" s="163"/>
      <c r="G80" s="163" t="s">
        <v>18</v>
      </c>
      <c r="H80" s="163"/>
      <c r="I80" s="6" t="s">
        <v>98</v>
      </c>
      <c r="J80" s="164" t="s">
        <v>99</v>
      </c>
      <c r="K80" s="164"/>
      <c r="L80" s="164"/>
      <c r="M80" s="164"/>
      <c r="N80" s="164"/>
      <c r="O80" s="185">
        <v>90600000</v>
      </c>
      <c r="P80" s="185"/>
      <c r="Q80" s="8">
        <v>0</v>
      </c>
      <c r="R80" s="8">
        <v>2710000</v>
      </c>
      <c r="S80" s="8">
        <v>1000000</v>
      </c>
      <c r="T80" s="8">
        <v>0</v>
      </c>
      <c r="U80" s="8">
        <v>0</v>
      </c>
      <c r="V80" s="8">
        <v>0</v>
      </c>
      <c r="W80" s="14">
        <f t="shared" si="1"/>
        <v>3710000</v>
      </c>
    </row>
    <row r="81" spans="1:23" ht="15" customHeight="1" x14ac:dyDescent="0.2">
      <c r="A81" s="6" t="s">
        <v>43</v>
      </c>
      <c r="B81" s="6" t="s">
        <v>14</v>
      </c>
      <c r="C81" s="6" t="s">
        <v>16</v>
      </c>
      <c r="D81" s="163" t="s">
        <v>18</v>
      </c>
      <c r="E81" s="163"/>
      <c r="F81" s="163"/>
      <c r="G81" s="163" t="s">
        <v>18</v>
      </c>
      <c r="H81" s="163"/>
      <c r="I81" s="6" t="s">
        <v>100</v>
      </c>
      <c r="J81" s="164" t="s">
        <v>101</v>
      </c>
      <c r="K81" s="164"/>
      <c r="L81" s="164"/>
      <c r="M81" s="164"/>
      <c r="N81" s="164"/>
      <c r="O81" s="185">
        <v>28750000</v>
      </c>
      <c r="P81" s="185"/>
      <c r="Q81" s="8">
        <v>0</v>
      </c>
      <c r="R81" s="8">
        <v>5675000</v>
      </c>
      <c r="S81" s="8">
        <v>3900000</v>
      </c>
      <c r="T81" s="8">
        <v>611000</v>
      </c>
      <c r="U81" s="8">
        <v>2886000</v>
      </c>
      <c r="V81" s="8">
        <v>1925000</v>
      </c>
      <c r="W81" s="14">
        <f t="shared" si="1"/>
        <v>14997000</v>
      </c>
    </row>
    <row r="82" spans="1:23" ht="24.75" customHeight="1" x14ac:dyDescent="0.2">
      <c r="A82" s="6" t="s">
        <v>43</v>
      </c>
      <c r="B82" s="6" t="s">
        <v>14</v>
      </c>
      <c r="C82" s="6" t="s">
        <v>16</v>
      </c>
      <c r="D82" s="163" t="s">
        <v>18</v>
      </c>
      <c r="E82" s="163"/>
      <c r="F82" s="163"/>
      <c r="G82" s="163" t="s">
        <v>18</v>
      </c>
      <c r="H82" s="163"/>
      <c r="I82" s="6" t="s">
        <v>102</v>
      </c>
      <c r="J82" s="164" t="s">
        <v>103</v>
      </c>
      <c r="K82" s="164"/>
      <c r="L82" s="164"/>
      <c r="M82" s="164"/>
      <c r="N82" s="164"/>
      <c r="O82" s="185">
        <v>1158260000</v>
      </c>
      <c r="P82" s="185"/>
      <c r="Q82" s="8">
        <v>20388049</v>
      </c>
      <c r="R82" s="8">
        <v>34521500</v>
      </c>
      <c r="S82" s="8">
        <v>0</v>
      </c>
      <c r="T82" s="8">
        <v>272856216</v>
      </c>
      <c r="U82" s="8">
        <v>6556755</v>
      </c>
      <c r="V82" s="8">
        <v>96240292</v>
      </c>
      <c r="W82" s="14">
        <f t="shared" si="1"/>
        <v>430562812</v>
      </c>
    </row>
    <row r="83" spans="1:23" ht="15" customHeight="1" x14ac:dyDescent="0.2">
      <c r="A83" s="3" t="s">
        <v>43</v>
      </c>
      <c r="B83" s="3" t="s">
        <v>14</v>
      </c>
      <c r="C83" s="3" t="s">
        <v>16</v>
      </c>
      <c r="D83" s="183" t="s">
        <v>16</v>
      </c>
      <c r="E83" s="183"/>
      <c r="F83" s="183"/>
      <c r="G83" s="183"/>
      <c r="H83" s="183"/>
      <c r="I83" s="3"/>
      <c r="J83" s="179" t="s">
        <v>104</v>
      </c>
      <c r="K83" s="179"/>
      <c r="L83" s="179"/>
      <c r="M83" s="179"/>
      <c r="N83" s="179"/>
      <c r="O83" s="184">
        <v>29712896000</v>
      </c>
      <c r="P83" s="184"/>
      <c r="Q83" s="5">
        <v>2410458198.48</v>
      </c>
      <c r="R83" s="5">
        <v>2905900834.8099999</v>
      </c>
      <c r="S83" s="5">
        <v>3452066382.6900001</v>
      </c>
      <c r="T83" s="5">
        <v>2730754373.6199999</v>
      </c>
      <c r="U83" s="5">
        <v>2051012177.5999999</v>
      </c>
      <c r="V83" s="5">
        <v>3186325468.73</v>
      </c>
      <c r="W83" s="14">
        <f t="shared" si="1"/>
        <v>16736517435.929998</v>
      </c>
    </row>
    <row r="84" spans="1:23" ht="15" customHeight="1" x14ac:dyDescent="0.2">
      <c r="A84" s="3" t="s">
        <v>43</v>
      </c>
      <c r="B84" s="3" t="s">
        <v>14</v>
      </c>
      <c r="C84" s="3" t="s">
        <v>16</v>
      </c>
      <c r="D84" s="183" t="s">
        <v>16</v>
      </c>
      <c r="E84" s="183"/>
      <c r="F84" s="183"/>
      <c r="G84" s="183" t="s">
        <v>18</v>
      </c>
      <c r="H84" s="183"/>
      <c r="I84" s="3"/>
      <c r="J84" s="179" t="s">
        <v>105</v>
      </c>
      <c r="K84" s="179"/>
      <c r="L84" s="179"/>
      <c r="M84" s="179"/>
      <c r="N84" s="179"/>
      <c r="O84" s="184">
        <v>24532206000</v>
      </c>
      <c r="P84" s="184"/>
      <c r="Q84" s="5">
        <v>2389958198.48</v>
      </c>
      <c r="R84" s="5">
        <v>2598902376.8099999</v>
      </c>
      <c r="S84" s="5">
        <v>3164204146.6900001</v>
      </c>
      <c r="T84" s="5">
        <v>2307093533.6199999</v>
      </c>
      <c r="U84" s="5">
        <v>1953080230.5999999</v>
      </c>
      <c r="V84" s="5">
        <v>2868862450.73</v>
      </c>
      <c r="W84" s="14">
        <f t="shared" si="1"/>
        <v>15282100936.929998</v>
      </c>
    </row>
    <row r="85" spans="1:23" ht="24.75" customHeight="1" x14ac:dyDescent="0.2">
      <c r="A85" s="6" t="s">
        <v>43</v>
      </c>
      <c r="B85" s="6" t="s">
        <v>14</v>
      </c>
      <c r="C85" s="6" t="s">
        <v>16</v>
      </c>
      <c r="D85" s="163" t="s">
        <v>16</v>
      </c>
      <c r="E85" s="163"/>
      <c r="F85" s="163"/>
      <c r="G85" s="163" t="s">
        <v>18</v>
      </c>
      <c r="H85" s="163"/>
      <c r="I85" s="6" t="s">
        <v>41</v>
      </c>
      <c r="J85" s="164" t="s">
        <v>106</v>
      </c>
      <c r="K85" s="164"/>
      <c r="L85" s="164"/>
      <c r="M85" s="164"/>
      <c r="N85" s="164"/>
      <c r="O85" s="185">
        <v>14900000</v>
      </c>
      <c r="P85" s="185"/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14">
        <f t="shared" si="1"/>
        <v>0</v>
      </c>
    </row>
    <row r="86" spans="1:23" ht="24.75" customHeight="1" x14ac:dyDescent="0.2">
      <c r="A86" s="6" t="s">
        <v>43</v>
      </c>
      <c r="B86" s="6" t="s">
        <v>14</v>
      </c>
      <c r="C86" s="6" t="s">
        <v>16</v>
      </c>
      <c r="D86" s="163" t="s">
        <v>16</v>
      </c>
      <c r="E86" s="163"/>
      <c r="F86" s="163"/>
      <c r="G86" s="163" t="s">
        <v>18</v>
      </c>
      <c r="H86" s="163"/>
      <c r="I86" s="6" t="s">
        <v>70</v>
      </c>
      <c r="J86" s="164" t="s">
        <v>107</v>
      </c>
      <c r="K86" s="164"/>
      <c r="L86" s="164"/>
      <c r="M86" s="164"/>
      <c r="N86" s="164"/>
      <c r="O86" s="185">
        <v>1200000</v>
      </c>
      <c r="P86" s="185"/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14">
        <f t="shared" si="1"/>
        <v>0</v>
      </c>
    </row>
    <row r="87" spans="1:23" ht="24.75" customHeight="1" x14ac:dyDescent="0.2">
      <c r="A87" s="6" t="s">
        <v>43</v>
      </c>
      <c r="B87" s="6" t="s">
        <v>14</v>
      </c>
      <c r="C87" s="6" t="s">
        <v>16</v>
      </c>
      <c r="D87" s="163" t="s">
        <v>16</v>
      </c>
      <c r="E87" s="163"/>
      <c r="F87" s="163"/>
      <c r="G87" s="163" t="s">
        <v>18</v>
      </c>
      <c r="H87" s="163"/>
      <c r="I87" s="6" t="s">
        <v>108</v>
      </c>
      <c r="J87" s="164" t="s">
        <v>109</v>
      </c>
      <c r="K87" s="164"/>
      <c r="L87" s="164"/>
      <c r="M87" s="164"/>
      <c r="N87" s="164"/>
      <c r="O87" s="185">
        <v>10100000</v>
      </c>
      <c r="P87" s="185"/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14">
        <f t="shared" si="1"/>
        <v>0</v>
      </c>
    </row>
    <row r="88" spans="1:23" ht="15" customHeight="1" x14ac:dyDescent="0.2">
      <c r="A88" s="6" t="s">
        <v>43</v>
      </c>
      <c r="B88" s="6" t="s">
        <v>14</v>
      </c>
      <c r="C88" s="6" t="s">
        <v>16</v>
      </c>
      <c r="D88" s="163" t="s">
        <v>16</v>
      </c>
      <c r="E88" s="163"/>
      <c r="F88" s="163"/>
      <c r="G88" s="163" t="s">
        <v>18</v>
      </c>
      <c r="H88" s="163"/>
      <c r="I88" s="6" t="s">
        <v>110</v>
      </c>
      <c r="J88" s="164" t="s">
        <v>111</v>
      </c>
      <c r="K88" s="164"/>
      <c r="L88" s="164"/>
      <c r="M88" s="164"/>
      <c r="N88" s="164"/>
      <c r="O88" s="185">
        <v>4218900000</v>
      </c>
      <c r="P88" s="185"/>
      <c r="Q88" s="8">
        <v>0</v>
      </c>
      <c r="R88" s="8">
        <v>335118100</v>
      </c>
      <c r="S88" s="8">
        <v>628826000</v>
      </c>
      <c r="T88" s="8">
        <v>345713000</v>
      </c>
      <c r="U88" s="8">
        <v>345713000</v>
      </c>
      <c r="V88" s="8">
        <v>638798000</v>
      </c>
      <c r="W88" s="14">
        <f t="shared" si="1"/>
        <v>2294168100</v>
      </c>
    </row>
    <row r="89" spans="1:23" ht="15" customHeight="1" x14ac:dyDescent="0.2">
      <c r="A89" s="6" t="s">
        <v>43</v>
      </c>
      <c r="B89" s="6" t="s">
        <v>14</v>
      </c>
      <c r="C89" s="6" t="s">
        <v>16</v>
      </c>
      <c r="D89" s="163" t="s">
        <v>16</v>
      </c>
      <c r="E89" s="163"/>
      <c r="F89" s="163"/>
      <c r="G89" s="163" t="s">
        <v>18</v>
      </c>
      <c r="H89" s="163"/>
      <c r="I89" s="6" t="s">
        <v>112</v>
      </c>
      <c r="J89" s="164" t="s">
        <v>113</v>
      </c>
      <c r="K89" s="164"/>
      <c r="L89" s="164"/>
      <c r="M89" s="164"/>
      <c r="N89" s="164"/>
      <c r="O89" s="185">
        <v>2008000000</v>
      </c>
      <c r="P89" s="185"/>
      <c r="Q89" s="8">
        <v>1700200</v>
      </c>
      <c r="R89" s="8">
        <v>231949500</v>
      </c>
      <c r="S89" s="8">
        <v>241154800</v>
      </c>
      <c r="T89" s="8">
        <v>235642650</v>
      </c>
      <c r="U89" s="8">
        <v>0</v>
      </c>
      <c r="V89" s="8">
        <v>285135350</v>
      </c>
      <c r="W89" s="14">
        <f t="shared" si="1"/>
        <v>995582500</v>
      </c>
    </row>
    <row r="90" spans="1:23" ht="15" customHeight="1" x14ac:dyDescent="0.2">
      <c r="A90" s="6" t="s">
        <v>43</v>
      </c>
      <c r="B90" s="6" t="s">
        <v>14</v>
      </c>
      <c r="C90" s="6" t="s">
        <v>16</v>
      </c>
      <c r="D90" s="163" t="s">
        <v>16</v>
      </c>
      <c r="E90" s="163"/>
      <c r="F90" s="163"/>
      <c r="G90" s="163" t="s">
        <v>18</v>
      </c>
      <c r="H90" s="163"/>
      <c r="I90" s="6" t="s">
        <v>114</v>
      </c>
      <c r="J90" s="164" t="s">
        <v>115</v>
      </c>
      <c r="K90" s="164"/>
      <c r="L90" s="164"/>
      <c r="M90" s="164"/>
      <c r="N90" s="164"/>
      <c r="O90" s="185">
        <v>2911800000</v>
      </c>
      <c r="P90" s="185"/>
      <c r="Q90" s="8">
        <v>0</v>
      </c>
      <c r="R90" s="8">
        <v>246194800</v>
      </c>
      <c r="S90" s="8">
        <v>490552600</v>
      </c>
      <c r="T90" s="8">
        <v>246776300</v>
      </c>
      <c r="U90" s="8">
        <v>247144300</v>
      </c>
      <c r="V90" s="8">
        <v>494156600</v>
      </c>
      <c r="W90" s="14">
        <f t="shared" si="1"/>
        <v>1724824600</v>
      </c>
    </row>
    <row r="91" spans="1:23" ht="15" customHeight="1" x14ac:dyDescent="0.2">
      <c r="A91" s="6" t="s">
        <v>43</v>
      </c>
      <c r="B91" s="6" t="s">
        <v>14</v>
      </c>
      <c r="C91" s="6" t="s">
        <v>16</v>
      </c>
      <c r="D91" s="163" t="s">
        <v>16</v>
      </c>
      <c r="E91" s="163"/>
      <c r="F91" s="163"/>
      <c r="G91" s="163" t="s">
        <v>18</v>
      </c>
      <c r="H91" s="163"/>
      <c r="I91" s="6" t="s">
        <v>82</v>
      </c>
      <c r="J91" s="164" t="s">
        <v>116</v>
      </c>
      <c r="K91" s="164"/>
      <c r="L91" s="164"/>
      <c r="M91" s="164"/>
      <c r="N91" s="164"/>
      <c r="O91" s="185">
        <v>215140000</v>
      </c>
      <c r="P91" s="185"/>
      <c r="Q91" s="8">
        <v>0</v>
      </c>
      <c r="R91" s="8">
        <v>24023000</v>
      </c>
      <c r="S91" s="8">
        <v>37313000</v>
      </c>
      <c r="T91" s="8">
        <v>24023000</v>
      </c>
      <c r="U91" s="8">
        <v>24023000</v>
      </c>
      <c r="V91" s="8">
        <v>37313000</v>
      </c>
      <c r="W91" s="14">
        <f t="shared" si="1"/>
        <v>146695000</v>
      </c>
    </row>
    <row r="92" spans="1:23" ht="15" customHeight="1" x14ac:dyDescent="0.2">
      <c r="A92" s="6" t="s">
        <v>43</v>
      </c>
      <c r="B92" s="6" t="s">
        <v>14</v>
      </c>
      <c r="C92" s="6" t="s">
        <v>16</v>
      </c>
      <c r="D92" s="163" t="s">
        <v>16</v>
      </c>
      <c r="E92" s="163"/>
      <c r="F92" s="163"/>
      <c r="G92" s="163" t="s">
        <v>18</v>
      </c>
      <c r="H92" s="163"/>
      <c r="I92" s="6" t="s">
        <v>84</v>
      </c>
      <c r="J92" s="164" t="s">
        <v>117</v>
      </c>
      <c r="K92" s="164"/>
      <c r="L92" s="164"/>
      <c r="M92" s="164"/>
      <c r="N92" s="164"/>
      <c r="O92" s="185">
        <v>1220476000</v>
      </c>
      <c r="P92" s="185"/>
      <c r="Q92" s="8">
        <v>0</v>
      </c>
      <c r="R92" s="8">
        <v>101440000</v>
      </c>
      <c r="S92" s="8">
        <v>202880000</v>
      </c>
      <c r="T92" s="8">
        <v>27750000</v>
      </c>
      <c r="U92" s="8">
        <v>101440000</v>
      </c>
      <c r="V92" s="8">
        <v>101440000</v>
      </c>
      <c r="W92" s="14">
        <f t="shared" si="1"/>
        <v>534950000</v>
      </c>
    </row>
    <row r="93" spans="1:23" ht="15" customHeight="1" x14ac:dyDescent="0.2">
      <c r="A93" s="6" t="s">
        <v>43</v>
      </c>
      <c r="B93" s="6" t="s">
        <v>14</v>
      </c>
      <c r="C93" s="6" t="s">
        <v>16</v>
      </c>
      <c r="D93" s="163" t="s">
        <v>16</v>
      </c>
      <c r="E93" s="163"/>
      <c r="F93" s="163"/>
      <c r="G93" s="163" t="s">
        <v>18</v>
      </c>
      <c r="H93" s="163"/>
      <c r="I93" s="6" t="s">
        <v>86</v>
      </c>
      <c r="J93" s="164" t="s">
        <v>118</v>
      </c>
      <c r="K93" s="164"/>
      <c r="L93" s="164"/>
      <c r="M93" s="164"/>
      <c r="N93" s="164"/>
      <c r="O93" s="185">
        <v>265050000</v>
      </c>
      <c r="P93" s="185"/>
      <c r="Q93" s="8">
        <v>0</v>
      </c>
      <c r="R93" s="8">
        <v>29250000</v>
      </c>
      <c r="S93" s="8">
        <v>58500000</v>
      </c>
      <c r="T93" s="8">
        <v>0</v>
      </c>
      <c r="U93" s="8">
        <v>29250000</v>
      </c>
      <c r="V93" s="8">
        <v>29250000</v>
      </c>
      <c r="W93" s="14">
        <f t="shared" si="1"/>
        <v>146250000</v>
      </c>
    </row>
    <row r="94" spans="1:23" ht="15" customHeight="1" x14ac:dyDescent="0.2">
      <c r="A94" s="6" t="s">
        <v>43</v>
      </c>
      <c r="B94" s="6" t="s">
        <v>14</v>
      </c>
      <c r="C94" s="6" t="s">
        <v>16</v>
      </c>
      <c r="D94" s="163" t="s">
        <v>16</v>
      </c>
      <c r="E94" s="163"/>
      <c r="F94" s="163"/>
      <c r="G94" s="163" t="s">
        <v>18</v>
      </c>
      <c r="H94" s="163"/>
      <c r="I94" s="6" t="s">
        <v>119</v>
      </c>
      <c r="J94" s="164" t="s">
        <v>120</v>
      </c>
      <c r="K94" s="164"/>
      <c r="L94" s="164"/>
      <c r="M94" s="164"/>
      <c r="N94" s="164"/>
      <c r="O94" s="185">
        <v>151200000</v>
      </c>
      <c r="P94" s="185"/>
      <c r="Q94" s="8">
        <v>0</v>
      </c>
      <c r="R94" s="8">
        <v>10764600</v>
      </c>
      <c r="S94" s="8">
        <v>21529200</v>
      </c>
      <c r="T94" s="8">
        <v>10878600</v>
      </c>
      <c r="U94" s="8">
        <v>10878600</v>
      </c>
      <c r="V94" s="8">
        <v>21757200</v>
      </c>
      <c r="W94" s="14">
        <f t="shared" si="1"/>
        <v>75808200</v>
      </c>
    </row>
    <row r="95" spans="1:23" ht="15" customHeight="1" x14ac:dyDescent="0.2">
      <c r="A95" s="6" t="s">
        <v>43</v>
      </c>
      <c r="B95" s="6" t="s">
        <v>14</v>
      </c>
      <c r="C95" s="6" t="s">
        <v>16</v>
      </c>
      <c r="D95" s="163" t="s">
        <v>16</v>
      </c>
      <c r="E95" s="163"/>
      <c r="F95" s="163"/>
      <c r="G95" s="163" t="s">
        <v>18</v>
      </c>
      <c r="H95" s="163"/>
      <c r="I95" s="6" t="s">
        <v>121</v>
      </c>
      <c r="J95" s="164" t="s">
        <v>122</v>
      </c>
      <c r="K95" s="164"/>
      <c r="L95" s="164"/>
      <c r="M95" s="164"/>
      <c r="N95" s="164"/>
      <c r="O95" s="185">
        <v>273000000</v>
      </c>
      <c r="P95" s="185"/>
      <c r="Q95" s="8">
        <v>0</v>
      </c>
      <c r="R95" s="8">
        <v>20397400</v>
      </c>
      <c r="S95" s="8">
        <v>40794800</v>
      </c>
      <c r="T95" s="8">
        <v>20397400</v>
      </c>
      <c r="U95" s="8">
        <v>20509400</v>
      </c>
      <c r="V95" s="8">
        <v>41018800</v>
      </c>
      <c r="W95" s="14">
        <f t="shared" si="1"/>
        <v>143117800</v>
      </c>
    </row>
    <row r="96" spans="1:23" ht="14.25" customHeight="1" x14ac:dyDescent="0.2">
      <c r="A96" s="6" t="s">
        <v>43</v>
      </c>
      <c r="B96" s="6" t="s">
        <v>14</v>
      </c>
      <c r="C96" s="6" t="s">
        <v>16</v>
      </c>
      <c r="D96" s="163" t="s">
        <v>16</v>
      </c>
      <c r="E96" s="163"/>
      <c r="F96" s="163"/>
      <c r="G96" s="163" t="s">
        <v>18</v>
      </c>
      <c r="H96" s="163"/>
      <c r="I96" s="6" t="s">
        <v>92</v>
      </c>
      <c r="J96" s="164" t="s">
        <v>123</v>
      </c>
      <c r="K96" s="164"/>
      <c r="L96" s="164"/>
      <c r="M96" s="164"/>
      <c r="N96" s="164"/>
      <c r="O96" s="185">
        <v>57500000</v>
      </c>
      <c r="P96" s="185"/>
      <c r="Q96" s="8">
        <v>0</v>
      </c>
      <c r="R96" s="8">
        <v>0</v>
      </c>
      <c r="S96" s="8">
        <v>0</v>
      </c>
      <c r="T96" s="8">
        <v>0</v>
      </c>
      <c r="U96" s="8">
        <v>42500000</v>
      </c>
      <c r="V96" s="8">
        <v>0</v>
      </c>
      <c r="W96" s="14">
        <f t="shared" si="1"/>
        <v>42500000</v>
      </c>
    </row>
    <row r="97" spans="1:23" ht="15" customHeight="1" x14ac:dyDescent="0.2">
      <c r="A97" s="6" t="s">
        <v>43</v>
      </c>
      <c r="B97" s="6" t="s">
        <v>14</v>
      </c>
      <c r="C97" s="6" t="s">
        <v>16</v>
      </c>
      <c r="D97" s="163" t="s">
        <v>16</v>
      </c>
      <c r="E97" s="163"/>
      <c r="F97" s="163"/>
      <c r="G97" s="163" t="s">
        <v>18</v>
      </c>
      <c r="H97" s="163"/>
      <c r="I97" s="6" t="s">
        <v>124</v>
      </c>
      <c r="J97" s="164" t="s">
        <v>125</v>
      </c>
      <c r="K97" s="164"/>
      <c r="L97" s="164"/>
      <c r="M97" s="164"/>
      <c r="N97" s="164"/>
      <c r="O97" s="185">
        <v>1770000</v>
      </c>
      <c r="P97" s="185"/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14">
        <f t="shared" si="1"/>
        <v>0</v>
      </c>
    </row>
    <row r="98" spans="1:23" ht="15" customHeight="1" x14ac:dyDescent="0.2">
      <c r="A98" s="6" t="s">
        <v>43</v>
      </c>
      <c r="B98" s="6" t="s">
        <v>14</v>
      </c>
      <c r="C98" s="6" t="s">
        <v>16</v>
      </c>
      <c r="D98" s="163" t="s">
        <v>16</v>
      </c>
      <c r="E98" s="163"/>
      <c r="F98" s="163"/>
      <c r="G98" s="163" t="s">
        <v>18</v>
      </c>
      <c r="H98" s="163"/>
      <c r="I98" s="6" t="s">
        <v>126</v>
      </c>
      <c r="J98" s="164" t="s">
        <v>127</v>
      </c>
      <c r="K98" s="164"/>
      <c r="L98" s="164"/>
      <c r="M98" s="164"/>
      <c r="N98" s="164"/>
      <c r="O98" s="185">
        <v>10500000</v>
      </c>
      <c r="P98" s="185"/>
      <c r="Q98" s="8">
        <v>284103.48</v>
      </c>
      <c r="R98" s="8">
        <v>4666986.8099999996</v>
      </c>
      <c r="S98" s="8">
        <v>289925.69</v>
      </c>
      <c r="T98" s="8">
        <v>300946.62</v>
      </c>
      <c r="U98" s="8">
        <v>247861.6</v>
      </c>
      <c r="V98" s="8">
        <v>285824.73</v>
      </c>
      <c r="W98" s="14">
        <f t="shared" si="1"/>
        <v>6075648.9299999997</v>
      </c>
    </row>
    <row r="99" spans="1:23" ht="24.75" customHeight="1" x14ac:dyDescent="0.2">
      <c r="A99" s="6" t="s">
        <v>43</v>
      </c>
      <c r="B99" s="6" t="s">
        <v>14</v>
      </c>
      <c r="C99" s="6" t="s">
        <v>16</v>
      </c>
      <c r="D99" s="163" t="s">
        <v>16</v>
      </c>
      <c r="E99" s="163"/>
      <c r="F99" s="163"/>
      <c r="G99" s="163" t="s">
        <v>18</v>
      </c>
      <c r="H99" s="163"/>
      <c r="I99" s="6" t="s">
        <v>128</v>
      </c>
      <c r="J99" s="164" t="s">
        <v>129</v>
      </c>
      <c r="K99" s="164"/>
      <c r="L99" s="164"/>
      <c r="M99" s="164"/>
      <c r="N99" s="164"/>
      <c r="O99" s="185">
        <v>60000000</v>
      </c>
      <c r="P99" s="185"/>
      <c r="Q99" s="8">
        <v>0</v>
      </c>
      <c r="R99" s="8">
        <v>464100</v>
      </c>
      <c r="S99" s="8">
        <v>0</v>
      </c>
      <c r="T99" s="8">
        <v>0</v>
      </c>
      <c r="U99" s="8">
        <v>425000</v>
      </c>
      <c r="V99" s="8">
        <v>0</v>
      </c>
      <c r="W99" s="14">
        <f t="shared" si="1"/>
        <v>889100</v>
      </c>
    </row>
    <row r="100" spans="1:23" ht="15" customHeight="1" x14ac:dyDescent="0.2">
      <c r="A100" s="6" t="s">
        <v>43</v>
      </c>
      <c r="B100" s="6" t="s">
        <v>14</v>
      </c>
      <c r="C100" s="6" t="s">
        <v>16</v>
      </c>
      <c r="D100" s="163" t="s">
        <v>16</v>
      </c>
      <c r="E100" s="163"/>
      <c r="F100" s="163"/>
      <c r="G100" s="163" t="s">
        <v>18</v>
      </c>
      <c r="H100" s="163"/>
      <c r="I100" s="6" t="s">
        <v>130</v>
      </c>
      <c r="J100" s="164" t="s">
        <v>131</v>
      </c>
      <c r="K100" s="164"/>
      <c r="L100" s="164"/>
      <c r="M100" s="164"/>
      <c r="N100" s="164"/>
      <c r="O100" s="185">
        <v>40000000</v>
      </c>
      <c r="P100" s="185"/>
      <c r="Q100" s="8">
        <v>0</v>
      </c>
      <c r="R100" s="8">
        <v>10150000</v>
      </c>
      <c r="S100" s="8">
        <v>0</v>
      </c>
      <c r="T100" s="8">
        <v>7322100</v>
      </c>
      <c r="U100" s="8">
        <v>0</v>
      </c>
      <c r="V100" s="8">
        <v>0</v>
      </c>
      <c r="W100" s="14">
        <f t="shared" si="1"/>
        <v>17472100</v>
      </c>
    </row>
    <row r="101" spans="1:23" ht="15" customHeight="1" x14ac:dyDescent="0.2">
      <c r="A101" s="6" t="s">
        <v>43</v>
      </c>
      <c r="B101" s="6" t="s">
        <v>14</v>
      </c>
      <c r="C101" s="6" t="s">
        <v>16</v>
      </c>
      <c r="D101" s="163" t="s">
        <v>16</v>
      </c>
      <c r="E101" s="163"/>
      <c r="F101" s="163"/>
      <c r="G101" s="163" t="s">
        <v>18</v>
      </c>
      <c r="H101" s="163"/>
      <c r="I101" s="6" t="s">
        <v>132</v>
      </c>
      <c r="J101" s="164" t="s">
        <v>133</v>
      </c>
      <c r="K101" s="164"/>
      <c r="L101" s="164"/>
      <c r="M101" s="164"/>
      <c r="N101" s="164"/>
      <c r="O101" s="185">
        <v>162600000</v>
      </c>
      <c r="P101" s="185"/>
      <c r="Q101" s="8">
        <v>20764135</v>
      </c>
      <c r="R101" s="8">
        <v>0</v>
      </c>
      <c r="S101" s="8">
        <v>1400000</v>
      </c>
      <c r="T101" s="8">
        <v>21314858</v>
      </c>
      <c r="U101" s="8">
        <v>0</v>
      </c>
      <c r="V101" s="8">
        <v>24908108</v>
      </c>
      <c r="W101" s="14">
        <f t="shared" si="1"/>
        <v>68387101</v>
      </c>
    </row>
    <row r="102" spans="1:23" ht="15" customHeight="1" x14ac:dyDescent="0.2">
      <c r="A102" s="6" t="s">
        <v>43</v>
      </c>
      <c r="B102" s="6" t="s">
        <v>14</v>
      </c>
      <c r="C102" s="6" t="s">
        <v>16</v>
      </c>
      <c r="D102" s="163" t="s">
        <v>16</v>
      </c>
      <c r="E102" s="163"/>
      <c r="F102" s="163"/>
      <c r="G102" s="163" t="s">
        <v>18</v>
      </c>
      <c r="H102" s="163"/>
      <c r="I102" s="6" t="s">
        <v>98</v>
      </c>
      <c r="J102" s="164" t="s">
        <v>134</v>
      </c>
      <c r="K102" s="164"/>
      <c r="L102" s="164"/>
      <c r="M102" s="164"/>
      <c r="N102" s="164"/>
      <c r="O102" s="185">
        <v>30250000</v>
      </c>
      <c r="P102" s="185"/>
      <c r="Q102" s="8">
        <v>0</v>
      </c>
      <c r="R102" s="8">
        <v>0</v>
      </c>
      <c r="S102" s="8">
        <v>3052500</v>
      </c>
      <c r="T102" s="8">
        <v>0</v>
      </c>
      <c r="U102" s="8">
        <v>0</v>
      </c>
      <c r="V102" s="8">
        <v>3052500</v>
      </c>
      <c r="W102" s="14">
        <f t="shared" si="1"/>
        <v>6105000</v>
      </c>
    </row>
    <row r="103" spans="1:23" ht="15" customHeight="1" x14ac:dyDescent="0.2">
      <c r="A103" s="6" t="s">
        <v>43</v>
      </c>
      <c r="B103" s="6" t="s">
        <v>14</v>
      </c>
      <c r="C103" s="6" t="s">
        <v>16</v>
      </c>
      <c r="D103" s="163" t="s">
        <v>16</v>
      </c>
      <c r="E103" s="163"/>
      <c r="F103" s="163"/>
      <c r="G103" s="163" t="s">
        <v>18</v>
      </c>
      <c r="H103" s="163"/>
      <c r="I103" s="6" t="s">
        <v>135</v>
      </c>
      <c r="J103" s="164" t="s">
        <v>136</v>
      </c>
      <c r="K103" s="164"/>
      <c r="L103" s="164"/>
      <c r="M103" s="164"/>
      <c r="N103" s="164"/>
      <c r="O103" s="185">
        <v>16000000</v>
      </c>
      <c r="P103" s="185"/>
      <c r="Q103" s="8">
        <v>0</v>
      </c>
      <c r="R103" s="8">
        <v>300000</v>
      </c>
      <c r="S103" s="8">
        <v>1034000</v>
      </c>
      <c r="T103" s="8">
        <v>500000</v>
      </c>
      <c r="U103" s="8">
        <v>0</v>
      </c>
      <c r="V103" s="8">
        <v>0</v>
      </c>
      <c r="W103" s="14">
        <f t="shared" si="1"/>
        <v>1834000</v>
      </c>
    </row>
    <row r="104" spans="1:23" ht="15" customHeight="1" x14ac:dyDescent="0.2">
      <c r="A104" s="6" t="s">
        <v>43</v>
      </c>
      <c r="B104" s="6" t="s">
        <v>14</v>
      </c>
      <c r="C104" s="6" t="s">
        <v>16</v>
      </c>
      <c r="D104" s="163" t="s">
        <v>16</v>
      </c>
      <c r="E104" s="163"/>
      <c r="F104" s="163"/>
      <c r="G104" s="163" t="s">
        <v>18</v>
      </c>
      <c r="H104" s="163"/>
      <c r="I104" s="6" t="s">
        <v>137</v>
      </c>
      <c r="J104" s="164" t="s">
        <v>138</v>
      </c>
      <c r="K104" s="164"/>
      <c r="L104" s="164"/>
      <c r="M104" s="164"/>
      <c r="N104" s="164"/>
      <c r="O104" s="185">
        <v>12600000</v>
      </c>
      <c r="P104" s="185"/>
      <c r="Q104" s="8">
        <v>326380</v>
      </c>
      <c r="R104" s="8">
        <v>417637</v>
      </c>
      <c r="S104" s="8">
        <v>486762</v>
      </c>
      <c r="T104" s="8">
        <v>389211</v>
      </c>
      <c r="U104" s="8">
        <v>496449</v>
      </c>
      <c r="V104" s="8">
        <v>424298</v>
      </c>
      <c r="W104" s="14">
        <f t="shared" si="1"/>
        <v>2540737</v>
      </c>
    </row>
    <row r="105" spans="1:23" ht="15" customHeight="1" x14ac:dyDescent="0.2">
      <c r="A105" s="6" t="s">
        <v>43</v>
      </c>
      <c r="B105" s="6" t="s">
        <v>14</v>
      </c>
      <c r="C105" s="6" t="s">
        <v>16</v>
      </c>
      <c r="D105" s="163" t="s">
        <v>16</v>
      </c>
      <c r="E105" s="163"/>
      <c r="F105" s="163"/>
      <c r="G105" s="163" t="s">
        <v>18</v>
      </c>
      <c r="H105" s="163"/>
      <c r="I105" s="6" t="s">
        <v>139</v>
      </c>
      <c r="J105" s="164" t="s">
        <v>140</v>
      </c>
      <c r="K105" s="164"/>
      <c r="L105" s="164"/>
      <c r="M105" s="164"/>
      <c r="N105" s="164"/>
      <c r="O105" s="185">
        <v>256500000</v>
      </c>
      <c r="P105" s="185"/>
      <c r="Q105" s="8">
        <v>22600100</v>
      </c>
      <c r="R105" s="8">
        <v>22464020</v>
      </c>
      <c r="S105" s="8">
        <v>24033660</v>
      </c>
      <c r="T105" s="8">
        <v>17803000</v>
      </c>
      <c r="U105" s="8">
        <v>26381440</v>
      </c>
      <c r="V105" s="8">
        <v>15291660</v>
      </c>
      <c r="W105" s="14">
        <f t="shared" si="1"/>
        <v>128573880</v>
      </c>
    </row>
    <row r="106" spans="1:23" ht="15" customHeight="1" x14ac:dyDescent="0.2">
      <c r="A106" s="6" t="s">
        <v>43</v>
      </c>
      <c r="B106" s="6" t="s">
        <v>14</v>
      </c>
      <c r="C106" s="6" t="s">
        <v>16</v>
      </c>
      <c r="D106" s="163" t="s">
        <v>16</v>
      </c>
      <c r="E106" s="163"/>
      <c r="F106" s="163"/>
      <c r="G106" s="163" t="s">
        <v>18</v>
      </c>
      <c r="H106" s="163"/>
      <c r="I106" s="6" t="s">
        <v>141</v>
      </c>
      <c r="J106" s="164" t="s">
        <v>142</v>
      </c>
      <c r="K106" s="164"/>
      <c r="L106" s="164"/>
      <c r="M106" s="164"/>
      <c r="N106" s="164"/>
      <c r="O106" s="185">
        <v>3600000000</v>
      </c>
      <c r="P106" s="185"/>
      <c r="Q106" s="8">
        <v>398895704</v>
      </c>
      <c r="R106" s="8">
        <v>413797557</v>
      </c>
      <c r="S106" s="8">
        <v>386003789</v>
      </c>
      <c r="T106" s="8">
        <v>392037053</v>
      </c>
      <c r="U106" s="8">
        <v>374783367</v>
      </c>
      <c r="V106" s="8">
        <v>380816631</v>
      </c>
      <c r="W106" s="14">
        <f t="shared" si="1"/>
        <v>2346334101</v>
      </c>
    </row>
    <row r="107" spans="1:23" ht="15" customHeight="1" x14ac:dyDescent="0.2">
      <c r="A107" s="6" t="s">
        <v>43</v>
      </c>
      <c r="B107" s="6" t="s">
        <v>14</v>
      </c>
      <c r="C107" s="6" t="s">
        <v>16</v>
      </c>
      <c r="D107" s="163" t="s">
        <v>16</v>
      </c>
      <c r="E107" s="163"/>
      <c r="F107" s="163"/>
      <c r="G107" s="163" t="s">
        <v>18</v>
      </c>
      <c r="H107" s="163"/>
      <c r="I107" s="6" t="s">
        <v>143</v>
      </c>
      <c r="J107" s="164" t="s">
        <v>144</v>
      </c>
      <c r="K107" s="164"/>
      <c r="L107" s="164"/>
      <c r="M107" s="164"/>
      <c r="N107" s="164"/>
      <c r="O107" s="185">
        <v>15420000</v>
      </c>
      <c r="P107" s="185"/>
      <c r="Q107" s="8">
        <v>0</v>
      </c>
      <c r="R107" s="8">
        <v>993000</v>
      </c>
      <c r="S107" s="8">
        <v>837000</v>
      </c>
      <c r="T107" s="8">
        <v>603000</v>
      </c>
      <c r="U107" s="8">
        <v>519000</v>
      </c>
      <c r="V107" s="8">
        <v>648000</v>
      </c>
      <c r="W107" s="14">
        <f t="shared" si="1"/>
        <v>3600000</v>
      </c>
    </row>
    <row r="108" spans="1:23" ht="14.25" customHeight="1" x14ac:dyDescent="0.2">
      <c r="A108" s="6" t="s">
        <v>43</v>
      </c>
      <c r="B108" s="6" t="s">
        <v>14</v>
      </c>
      <c r="C108" s="6" t="s">
        <v>16</v>
      </c>
      <c r="D108" s="163" t="s">
        <v>16</v>
      </c>
      <c r="E108" s="163"/>
      <c r="F108" s="163"/>
      <c r="G108" s="163" t="s">
        <v>18</v>
      </c>
      <c r="H108" s="163"/>
      <c r="I108" s="6" t="s">
        <v>145</v>
      </c>
      <c r="J108" s="164" t="s">
        <v>146</v>
      </c>
      <c r="K108" s="164"/>
      <c r="L108" s="164"/>
      <c r="M108" s="164"/>
      <c r="N108" s="164"/>
      <c r="O108" s="185">
        <v>90000000</v>
      </c>
      <c r="P108" s="185"/>
      <c r="Q108" s="8">
        <v>1779000</v>
      </c>
      <c r="R108" s="8">
        <v>17319000</v>
      </c>
      <c r="S108" s="8">
        <v>9548500</v>
      </c>
      <c r="T108" s="8">
        <v>9548500</v>
      </c>
      <c r="U108" s="8">
        <v>26212420</v>
      </c>
      <c r="V108" s="8">
        <v>9548500</v>
      </c>
      <c r="W108" s="14">
        <f t="shared" si="1"/>
        <v>73955920</v>
      </c>
    </row>
    <row r="109" spans="1:23" ht="15" customHeight="1" x14ac:dyDescent="0.2">
      <c r="A109" s="6" t="s">
        <v>43</v>
      </c>
      <c r="B109" s="6" t="s">
        <v>14</v>
      </c>
      <c r="C109" s="6" t="s">
        <v>16</v>
      </c>
      <c r="D109" s="163" t="s">
        <v>16</v>
      </c>
      <c r="E109" s="163"/>
      <c r="F109" s="163"/>
      <c r="G109" s="163" t="s">
        <v>18</v>
      </c>
      <c r="H109" s="163"/>
      <c r="I109" s="6" t="s">
        <v>147</v>
      </c>
      <c r="J109" s="164" t="s">
        <v>148</v>
      </c>
      <c r="K109" s="164"/>
      <c r="L109" s="164"/>
      <c r="M109" s="164"/>
      <c r="N109" s="164"/>
      <c r="O109" s="185">
        <v>2600000</v>
      </c>
      <c r="P109" s="185"/>
      <c r="Q109" s="8">
        <v>0</v>
      </c>
      <c r="R109" s="8">
        <v>1381000</v>
      </c>
      <c r="S109" s="8">
        <v>216960</v>
      </c>
      <c r="T109" s="8">
        <v>41000</v>
      </c>
      <c r="U109" s="8">
        <v>35900</v>
      </c>
      <c r="V109" s="8">
        <v>16000</v>
      </c>
      <c r="W109" s="14">
        <f t="shared" si="1"/>
        <v>1690860</v>
      </c>
    </row>
    <row r="110" spans="1:23" ht="15" customHeight="1" x14ac:dyDescent="0.2">
      <c r="A110" s="6" t="s">
        <v>43</v>
      </c>
      <c r="B110" s="6" t="s">
        <v>14</v>
      </c>
      <c r="C110" s="6" t="s">
        <v>16</v>
      </c>
      <c r="D110" s="163" t="s">
        <v>16</v>
      </c>
      <c r="E110" s="163"/>
      <c r="F110" s="163"/>
      <c r="G110" s="163" t="s">
        <v>18</v>
      </c>
      <c r="H110" s="163"/>
      <c r="I110" s="6" t="s">
        <v>149</v>
      </c>
      <c r="J110" s="164" t="s">
        <v>150</v>
      </c>
      <c r="K110" s="164"/>
      <c r="L110" s="164"/>
      <c r="M110" s="164"/>
      <c r="N110" s="164"/>
      <c r="O110" s="185">
        <v>13500000</v>
      </c>
      <c r="P110" s="185"/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14">
        <f t="shared" si="1"/>
        <v>0</v>
      </c>
    </row>
    <row r="111" spans="1:23" ht="15" customHeight="1" x14ac:dyDescent="0.2">
      <c r="A111" s="6" t="s">
        <v>43</v>
      </c>
      <c r="B111" s="6" t="s">
        <v>14</v>
      </c>
      <c r="C111" s="6" t="s">
        <v>16</v>
      </c>
      <c r="D111" s="163" t="s">
        <v>16</v>
      </c>
      <c r="E111" s="163"/>
      <c r="F111" s="163"/>
      <c r="G111" s="163" t="s">
        <v>18</v>
      </c>
      <c r="H111" s="163"/>
      <c r="I111" s="6" t="s">
        <v>151</v>
      </c>
      <c r="J111" s="164" t="s">
        <v>152</v>
      </c>
      <c r="K111" s="164"/>
      <c r="L111" s="164"/>
      <c r="M111" s="164"/>
      <c r="N111" s="164"/>
      <c r="O111" s="185">
        <v>16500000</v>
      </c>
      <c r="P111" s="185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14">
        <f t="shared" si="1"/>
        <v>0</v>
      </c>
    </row>
    <row r="112" spans="1:23" ht="15" customHeight="1" x14ac:dyDescent="0.2">
      <c r="A112" s="6" t="s">
        <v>43</v>
      </c>
      <c r="B112" s="6" t="s">
        <v>14</v>
      </c>
      <c r="C112" s="6" t="s">
        <v>16</v>
      </c>
      <c r="D112" s="163" t="s">
        <v>16</v>
      </c>
      <c r="E112" s="163"/>
      <c r="F112" s="163"/>
      <c r="G112" s="163" t="s">
        <v>18</v>
      </c>
      <c r="H112" s="163"/>
      <c r="I112" s="6" t="s">
        <v>153</v>
      </c>
      <c r="J112" s="164" t="s">
        <v>154</v>
      </c>
      <c r="K112" s="164"/>
      <c r="L112" s="164"/>
      <c r="M112" s="164"/>
      <c r="N112" s="164"/>
      <c r="O112" s="185">
        <v>20000000</v>
      </c>
      <c r="P112" s="185"/>
      <c r="Q112" s="8">
        <v>0</v>
      </c>
      <c r="R112" s="8">
        <v>1210000</v>
      </c>
      <c r="S112" s="8">
        <v>850000</v>
      </c>
      <c r="T112" s="8">
        <v>1210000</v>
      </c>
      <c r="U112" s="8">
        <v>360000</v>
      </c>
      <c r="V112" s="8">
        <v>360000</v>
      </c>
      <c r="W112" s="14">
        <f t="shared" si="1"/>
        <v>3990000</v>
      </c>
    </row>
    <row r="113" spans="1:23" ht="15" customHeight="1" x14ac:dyDescent="0.2">
      <c r="A113" s="6" t="s">
        <v>43</v>
      </c>
      <c r="B113" s="6" t="s">
        <v>14</v>
      </c>
      <c r="C113" s="6" t="s">
        <v>16</v>
      </c>
      <c r="D113" s="163" t="s">
        <v>16</v>
      </c>
      <c r="E113" s="163"/>
      <c r="F113" s="163"/>
      <c r="G113" s="163" t="s">
        <v>18</v>
      </c>
      <c r="H113" s="163"/>
      <c r="I113" s="6" t="s">
        <v>155</v>
      </c>
      <c r="J113" s="164" t="s">
        <v>156</v>
      </c>
      <c r="K113" s="164"/>
      <c r="L113" s="164"/>
      <c r="M113" s="164"/>
      <c r="N113" s="164"/>
      <c r="O113" s="185">
        <v>8730000000</v>
      </c>
      <c r="P113" s="185"/>
      <c r="Q113" s="8">
        <v>1943608576</v>
      </c>
      <c r="R113" s="8">
        <v>1126601676</v>
      </c>
      <c r="S113" s="8">
        <v>1014900650</v>
      </c>
      <c r="T113" s="8">
        <v>944842915</v>
      </c>
      <c r="U113" s="8">
        <v>702160493</v>
      </c>
      <c r="V113" s="8">
        <v>784641979</v>
      </c>
      <c r="W113" s="14">
        <f t="shared" si="1"/>
        <v>6516756289</v>
      </c>
    </row>
    <row r="114" spans="1:23" ht="24.75" customHeight="1" x14ac:dyDescent="0.2">
      <c r="A114" s="6" t="s">
        <v>43</v>
      </c>
      <c r="B114" s="6" t="s">
        <v>14</v>
      </c>
      <c r="C114" s="6" t="s">
        <v>16</v>
      </c>
      <c r="D114" s="163" t="s">
        <v>16</v>
      </c>
      <c r="E114" s="163"/>
      <c r="F114" s="163"/>
      <c r="G114" s="163" t="s">
        <v>18</v>
      </c>
      <c r="H114" s="163"/>
      <c r="I114" s="6" t="s">
        <v>157</v>
      </c>
      <c r="J114" s="164" t="s">
        <v>158</v>
      </c>
      <c r="K114" s="164"/>
      <c r="L114" s="164"/>
      <c r="M114" s="164"/>
      <c r="N114" s="164"/>
      <c r="O114" s="185">
        <v>95400000</v>
      </c>
      <c r="P114" s="185"/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14">
        <f t="shared" si="1"/>
        <v>0</v>
      </c>
    </row>
    <row r="115" spans="1:23" ht="15" customHeight="1" x14ac:dyDescent="0.2">
      <c r="A115" s="6" t="s">
        <v>43</v>
      </c>
      <c r="B115" s="6" t="s">
        <v>14</v>
      </c>
      <c r="C115" s="6" t="s">
        <v>16</v>
      </c>
      <c r="D115" s="163" t="s">
        <v>16</v>
      </c>
      <c r="E115" s="163"/>
      <c r="F115" s="163"/>
      <c r="G115" s="163" t="s">
        <v>18</v>
      </c>
      <c r="H115" s="163"/>
      <c r="I115" s="6" t="s">
        <v>159</v>
      </c>
      <c r="J115" s="164" t="s">
        <v>160</v>
      </c>
      <c r="K115" s="164"/>
      <c r="L115" s="164"/>
      <c r="M115" s="164"/>
      <c r="N115" s="164"/>
      <c r="O115" s="185">
        <v>11300000</v>
      </c>
      <c r="P115" s="185"/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14">
        <f t="shared" si="1"/>
        <v>0</v>
      </c>
    </row>
    <row r="116" spans="1:23" ht="15" customHeight="1" x14ac:dyDescent="0.2">
      <c r="A116" s="3" t="s">
        <v>43</v>
      </c>
      <c r="B116" s="3" t="s">
        <v>14</v>
      </c>
      <c r="C116" s="3" t="s">
        <v>16</v>
      </c>
      <c r="D116" s="183" t="s">
        <v>16</v>
      </c>
      <c r="E116" s="183"/>
      <c r="F116" s="183"/>
      <c r="G116" s="183" t="s">
        <v>16</v>
      </c>
      <c r="H116" s="183"/>
      <c r="I116" s="3"/>
      <c r="J116" s="179" t="s">
        <v>161</v>
      </c>
      <c r="K116" s="179"/>
      <c r="L116" s="179"/>
      <c r="M116" s="179"/>
      <c r="N116" s="179"/>
      <c r="O116" s="184">
        <v>937000000</v>
      </c>
      <c r="P116" s="184"/>
      <c r="Q116" s="5">
        <v>0</v>
      </c>
      <c r="R116" s="5">
        <v>71168137</v>
      </c>
      <c r="S116" s="5">
        <v>71168137</v>
      </c>
      <c r="T116" s="5">
        <v>71168137</v>
      </c>
      <c r="U116" s="5">
        <v>71168137</v>
      </c>
      <c r="V116" s="5">
        <v>71168137</v>
      </c>
      <c r="W116" s="14">
        <f t="shared" si="1"/>
        <v>355840685</v>
      </c>
    </row>
    <row r="117" spans="1:23" ht="15" customHeight="1" x14ac:dyDescent="0.2">
      <c r="A117" s="6" t="s">
        <v>43</v>
      </c>
      <c r="B117" s="6" t="s">
        <v>14</v>
      </c>
      <c r="C117" s="6" t="s">
        <v>16</v>
      </c>
      <c r="D117" s="163" t="s">
        <v>16</v>
      </c>
      <c r="E117" s="163"/>
      <c r="F117" s="163"/>
      <c r="G117" s="163" t="s">
        <v>16</v>
      </c>
      <c r="H117" s="163"/>
      <c r="I117" s="6" t="s">
        <v>35</v>
      </c>
      <c r="J117" s="164" t="s">
        <v>162</v>
      </c>
      <c r="K117" s="164"/>
      <c r="L117" s="164"/>
      <c r="M117" s="164"/>
      <c r="N117" s="164"/>
      <c r="O117" s="185">
        <v>787000000</v>
      </c>
      <c r="P117" s="185"/>
      <c r="Q117" s="8">
        <v>0</v>
      </c>
      <c r="R117" s="8">
        <v>71168137</v>
      </c>
      <c r="S117" s="8">
        <v>71168137</v>
      </c>
      <c r="T117" s="8">
        <v>71168137</v>
      </c>
      <c r="U117" s="8">
        <v>71168137</v>
      </c>
      <c r="V117" s="8">
        <v>71168137</v>
      </c>
      <c r="W117" s="14">
        <f t="shared" si="1"/>
        <v>355840685</v>
      </c>
    </row>
    <row r="118" spans="1:23" ht="15" customHeight="1" x14ac:dyDescent="0.2">
      <c r="A118" s="6" t="s">
        <v>43</v>
      </c>
      <c r="B118" s="6" t="s">
        <v>14</v>
      </c>
      <c r="C118" s="6" t="s">
        <v>16</v>
      </c>
      <c r="D118" s="163" t="s">
        <v>16</v>
      </c>
      <c r="E118" s="163"/>
      <c r="F118" s="163"/>
      <c r="G118" s="163" t="s">
        <v>16</v>
      </c>
      <c r="H118" s="163"/>
      <c r="I118" s="6" t="s">
        <v>108</v>
      </c>
      <c r="J118" s="164" t="s">
        <v>163</v>
      </c>
      <c r="K118" s="164"/>
      <c r="L118" s="164"/>
      <c r="M118" s="164"/>
      <c r="N118" s="164"/>
      <c r="O118" s="185">
        <v>150000000</v>
      </c>
      <c r="P118" s="185"/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14">
        <f t="shared" si="1"/>
        <v>0</v>
      </c>
    </row>
    <row r="119" spans="1:23" ht="15" customHeight="1" x14ac:dyDescent="0.2">
      <c r="A119" s="3" t="s">
        <v>43</v>
      </c>
      <c r="B119" s="3" t="s">
        <v>14</v>
      </c>
      <c r="C119" s="3" t="s">
        <v>16</v>
      </c>
      <c r="D119" s="183" t="s">
        <v>16</v>
      </c>
      <c r="E119" s="183"/>
      <c r="F119" s="183"/>
      <c r="G119" s="183" t="s">
        <v>164</v>
      </c>
      <c r="H119" s="183"/>
      <c r="I119" s="3"/>
      <c r="J119" s="179" t="s">
        <v>165</v>
      </c>
      <c r="K119" s="179"/>
      <c r="L119" s="179"/>
      <c r="M119" s="179"/>
      <c r="N119" s="179"/>
      <c r="O119" s="184">
        <v>2772340000</v>
      </c>
      <c r="P119" s="184"/>
      <c r="Q119" s="5">
        <v>0</v>
      </c>
      <c r="R119" s="5">
        <v>185545299</v>
      </c>
      <c r="S119" s="5">
        <v>177633099</v>
      </c>
      <c r="T119" s="5">
        <v>295330063</v>
      </c>
      <c r="U119" s="5">
        <v>0</v>
      </c>
      <c r="V119" s="5">
        <v>214801881</v>
      </c>
      <c r="W119" s="14">
        <f t="shared" si="1"/>
        <v>873310342</v>
      </c>
    </row>
    <row r="120" spans="1:23" ht="14.25" customHeight="1" x14ac:dyDescent="0.2">
      <c r="A120" s="6" t="s">
        <v>43</v>
      </c>
      <c r="B120" s="6" t="s">
        <v>14</v>
      </c>
      <c r="C120" s="6" t="s">
        <v>16</v>
      </c>
      <c r="D120" s="163" t="s">
        <v>16</v>
      </c>
      <c r="E120" s="163"/>
      <c r="F120" s="163"/>
      <c r="G120" s="163" t="s">
        <v>164</v>
      </c>
      <c r="H120" s="163"/>
      <c r="I120" s="6" t="s">
        <v>92</v>
      </c>
      <c r="J120" s="164" t="s">
        <v>166</v>
      </c>
      <c r="K120" s="164"/>
      <c r="L120" s="164"/>
      <c r="M120" s="164"/>
      <c r="N120" s="164"/>
      <c r="O120" s="185">
        <v>2000000</v>
      </c>
      <c r="P120" s="185"/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14">
        <f t="shared" si="1"/>
        <v>0</v>
      </c>
    </row>
    <row r="121" spans="1:23" ht="15" customHeight="1" x14ac:dyDescent="0.2">
      <c r="A121" s="6" t="s">
        <v>43</v>
      </c>
      <c r="B121" s="6" t="s">
        <v>14</v>
      </c>
      <c r="C121" s="6" t="s">
        <v>16</v>
      </c>
      <c r="D121" s="163" t="s">
        <v>16</v>
      </c>
      <c r="E121" s="163"/>
      <c r="F121" s="163"/>
      <c r="G121" s="163" t="s">
        <v>164</v>
      </c>
      <c r="H121" s="163"/>
      <c r="I121" s="6" t="s">
        <v>167</v>
      </c>
      <c r="J121" s="164" t="s">
        <v>168</v>
      </c>
      <c r="K121" s="164"/>
      <c r="L121" s="164"/>
      <c r="M121" s="164"/>
      <c r="N121" s="164"/>
      <c r="O121" s="185">
        <v>64450000</v>
      </c>
      <c r="P121" s="185"/>
      <c r="Q121" s="8">
        <v>0</v>
      </c>
      <c r="R121" s="8">
        <v>1069299</v>
      </c>
      <c r="S121" s="8">
        <v>1069299</v>
      </c>
      <c r="T121" s="8">
        <v>11094463</v>
      </c>
      <c r="U121" s="8">
        <v>0</v>
      </c>
      <c r="V121" s="8">
        <v>6081881</v>
      </c>
      <c r="W121" s="14">
        <f t="shared" si="1"/>
        <v>19314942</v>
      </c>
    </row>
    <row r="122" spans="1:23" ht="15" customHeight="1" x14ac:dyDescent="0.2">
      <c r="A122" s="6" t="s">
        <v>43</v>
      </c>
      <c r="B122" s="6" t="s">
        <v>14</v>
      </c>
      <c r="C122" s="6" t="s">
        <v>16</v>
      </c>
      <c r="D122" s="163" t="s">
        <v>16</v>
      </c>
      <c r="E122" s="163"/>
      <c r="F122" s="163"/>
      <c r="G122" s="163" t="s">
        <v>164</v>
      </c>
      <c r="H122" s="163"/>
      <c r="I122" s="6" t="s">
        <v>169</v>
      </c>
      <c r="J122" s="164" t="s">
        <v>170</v>
      </c>
      <c r="K122" s="164"/>
      <c r="L122" s="164"/>
      <c r="M122" s="164"/>
      <c r="N122" s="164"/>
      <c r="O122" s="185">
        <v>5190000</v>
      </c>
      <c r="P122" s="185"/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14">
        <f t="shared" si="1"/>
        <v>0</v>
      </c>
    </row>
    <row r="123" spans="1:23" ht="15" customHeight="1" x14ac:dyDescent="0.2">
      <c r="A123" s="6" t="s">
        <v>43</v>
      </c>
      <c r="B123" s="6" t="s">
        <v>14</v>
      </c>
      <c r="C123" s="6" t="s">
        <v>16</v>
      </c>
      <c r="D123" s="163" t="s">
        <v>16</v>
      </c>
      <c r="E123" s="163"/>
      <c r="F123" s="163"/>
      <c r="G123" s="163" t="s">
        <v>164</v>
      </c>
      <c r="H123" s="163"/>
      <c r="I123" s="6" t="s">
        <v>171</v>
      </c>
      <c r="J123" s="164" t="s">
        <v>172</v>
      </c>
      <c r="K123" s="164"/>
      <c r="L123" s="164"/>
      <c r="M123" s="164"/>
      <c r="N123" s="164"/>
      <c r="O123" s="185">
        <v>503000000</v>
      </c>
      <c r="P123" s="185"/>
      <c r="Q123" s="8">
        <v>0</v>
      </c>
      <c r="R123" s="8">
        <v>19500000</v>
      </c>
      <c r="S123" s="8">
        <v>0</v>
      </c>
      <c r="T123" s="8">
        <v>0</v>
      </c>
      <c r="U123" s="8">
        <v>0</v>
      </c>
      <c r="V123" s="8">
        <v>71500000</v>
      </c>
      <c r="W123" s="14">
        <f t="shared" si="1"/>
        <v>91000000</v>
      </c>
    </row>
    <row r="124" spans="1:23" ht="15" customHeight="1" x14ac:dyDescent="0.2">
      <c r="A124" s="6" t="s">
        <v>43</v>
      </c>
      <c r="B124" s="6" t="s">
        <v>14</v>
      </c>
      <c r="C124" s="6" t="s">
        <v>16</v>
      </c>
      <c r="D124" s="163" t="s">
        <v>16</v>
      </c>
      <c r="E124" s="163"/>
      <c r="F124" s="163"/>
      <c r="G124" s="163" t="s">
        <v>164</v>
      </c>
      <c r="H124" s="163"/>
      <c r="I124" s="6" t="s">
        <v>173</v>
      </c>
      <c r="J124" s="164" t="s">
        <v>174</v>
      </c>
      <c r="K124" s="164"/>
      <c r="L124" s="164"/>
      <c r="M124" s="164"/>
      <c r="N124" s="164"/>
      <c r="O124" s="185">
        <v>2196200000</v>
      </c>
      <c r="P124" s="185"/>
      <c r="Q124" s="8">
        <v>0</v>
      </c>
      <c r="R124" s="8">
        <v>164976000</v>
      </c>
      <c r="S124" s="8">
        <v>176563800</v>
      </c>
      <c r="T124" s="8">
        <v>284235600</v>
      </c>
      <c r="U124" s="8">
        <v>0</v>
      </c>
      <c r="V124" s="8">
        <v>137220000</v>
      </c>
      <c r="W124" s="14">
        <f t="shared" si="1"/>
        <v>762995400</v>
      </c>
    </row>
    <row r="125" spans="1:23" ht="15" customHeight="1" x14ac:dyDescent="0.2">
      <c r="A125" s="6" t="s">
        <v>43</v>
      </c>
      <c r="B125" s="6" t="s">
        <v>14</v>
      </c>
      <c r="C125" s="6" t="s">
        <v>16</v>
      </c>
      <c r="D125" s="163" t="s">
        <v>16</v>
      </c>
      <c r="E125" s="163"/>
      <c r="F125" s="163"/>
      <c r="G125" s="163" t="s">
        <v>164</v>
      </c>
      <c r="H125" s="163"/>
      <c r="I125" s="6" t="s">
        <v>175</v>
      </c>
      <c r="J125" s="164" t="s">
        <v>176</v>
      </c>
      <c r="K125" s="164"/>
      <c r="L125" s="164"/>
      <c r="M125" s="164"/>
      <c r="N125" s="164"/>
      <c r="O125" s="185">
        <v>1500000</v>
      </c>
      <c r="P125" s="185"/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14">
        <f t="shared" si="1"/>
        <v>0</v>
      </c>
    </row>
    <row r="126" spans="1:23" ht="15" customHeight="1" x14ac:dyDescent="0.2">
      <c r="A126" s="3" t="s">
        <v>43</v>
      </c>
      <c r="B126" s="3" t="s">
        <v>14</v>
      </c>
      <c r="C126" s="3" t="s">
        <v>16</v>
      </c>
      <c r="D126" s="183" t="s">
        <v>16</v>
      </c>
      <c r="E126" s="183"/>
      <c r="F126" s="183"/>
      <c r="G126" s="183" t="s">
        <v>177</v>
      </c>
      <c r="H126" s="183"/>
      <c r="I126" s="3"/>
      <c r="J126" s="179" t="s">
        <v>178</v>
      </c>
      <c r="K126" s="179"/>
      <c r="L126" s="179"/>
      <c r="M126" s="179"/>
      <c r="N126" s="179"/>
      <c r="O126" s="184">
        <v>5600000</v>
      </c>
      <c r="P126" s="184"/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14">
        <f t="shared" si="1"/>
        <v>0</v>
      </c>
    </row>
    <row r="127" spans="1:23" ht="15" customHeight="1" x14ac:dyDescent="0.2">
      <c r="A127" s="6" t="s">
        <v>43</v>
      </c>
      <c r="B127" s="6" t="s">
        <v>14</v>
      </c>
      <c r="C127" s="6" t="s">
        <v>16</v>
      </c>
      <c r="D127" s="163" t="s">
        <v>16</v>
      </c>
      <c r="E127" s="163"/>
      <c r="F127" s="163"/>
      <c r="G127" s="163" t="s">
        <v>177</v>
      </c>
      <c r="H127" s="163"/>
      <c r="I127" s="6" t="s">
        <v>96</v>
      </c>
      <c r="J127" s="164" t="s">
        <v>179</v>
      </c>
      <c r="K127" s="164"/>
      <c r="L127" s="164"/>
      <c r="M127" s="164"/>
      <c r="N127" s="164"/>
      <c r="O127" s="185">
        <v>5600000</v>
      </c>
      <c r="P127" s="185"/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14">
        <f t="shared" si="1"/>
        <v>0</v>
      </c>
    </row>
    <row r="128" spans="1:23" ht="15" customHeight="1" x14ac:dyDescent="0.2">
      <c r="A128" s="3" t="s">
        <v>43</v>
      </c>
      <c r="B128" s="3" t="s">
        <v>14</v>
      </c>
      <c r="C128" s="3" t="s">
        <v>16</v>
      </c>
      <c r="D128" s="183" t="s">
        <v>16</v>
      </c>
      <c r="E128" s="183"/>
      <c r="F128" s="183"/>
      <c r="G128" s="183" t="s">
        <v>180</v>
      </c>
      <c r="H128" s="183"/>
      <c r="I128" s="3"/>
      <c r="J128" s="179" t="s">
        <v>181</v>
      </c>
      <c r="K128" s="179"/>
      <c r="L128" s="179"/>
      <c r="M128" s="179"/>
      <c r="N128" s="179"/>
      <c r="O128" s="184">
        <v>50000000</v>
      </c>
      <c r="P128" s="184"/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14">
        <f t="shared" si="1"/>
        <v>0</v>
      </c>
    </row>
    <row r="129" spans="1:23" ht="24.75" customHeight="1" x14ac:dyDescent="0.2">
      <c r="A129" s="6" t="s">
        <v>43</v>
      </c>
      <c r="B129" s="6" t="s">
        <v>14</v>
      </c>
      <c r="C129" s="6" t="s">
        <v>16</v>
      </c>
      <c r="D129" s="163" t="s">
        <v>16</v>
      </c>
      <c r="E129" s="163"/>
      <c r="F129" s="163"/>
      <c r="G129" s="163" t="s">
        <v>180</v>
      </c>
      <c r="H129" s="163"/>
      <c r="I129" s="6" t="s">
        <v>35</v>
      </c>
      <c r="J129" s="164" t="s">
        <v>182</v>
      </c>
      <c r="K129" s="164"/>
      <c r="L129" s="164"/>
      <c r="M129" s="164"/>
      <c r="N129" s="164"/>
      <c r="O129" s="185">
        <v>50000000</v>
      </c>
      <c r="P129" s="185"/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14">
        <f t="shared" si="1"/>
        <v>0</v>
      </c>
    </row>
    <row r="130" spans="1:23" ht="15" customHeight="1" x14ac:dyDescent="0.2">
      <c r="A130" s="3" t="s">
        <v>43</v>
      </c>
      <c r="B130" s="3" t="s">
        <v>14</v>
      </c>
      <c r="C130" s="3" t="s">
        <v>16</v>
      </c>
      <c r="D130" s="183" t="s">
        <v>16</v>
      </c>
      <c r="E130" s="183"/>
      <c r="F130" s="183"/>
      <c r="G130" s="183" t="s">
        <v>53</v>
      </c>
      <c r="H130" s="183"/>
      <c r="I130" s="3"/>
      <c r="J130" s="179" t="s">
        <v>183</v>
      </c>
      <c r="K130" s="179"/>
      <c r="L130" s="179"/>
      <c r="M130" s="179"/>
      <c r="N130" s="179"/>
      <c r="O130" s="184">
        <v>660000000</v>
      </c>
      <c r="P130" s="184"/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14">
        <f t="shared" si="1"/>
        <v>0</v>
      </c>
    </row>
    <row r="131" spans="1:23" ht="15" customHeight="1" x14ac:dyDescent="0.2">
      <c r="A131" s="6" t="s">
        <v>43</v>
      </c>
      <c r="B131" s="6" t="s">
        <v>14</v>
      </c>
      <c r="C131" s="6" t="s">
        <v>16</v>
      </c>
      <c r="D131" s="163" t="s">
        <v>16</v>
      </c>
      <c r="E131" s="163"/>
      <c r="F131" s="163"/>
      <c r="G131" s="163" t="s">
        <v>53</v>
      </c>
      <c r="H131" s="163"/>
      <c r="I131" s="6" t="s">
        <v>41</v>
      </c>
      <c r="J131" s="164" t="s">
        <v>184</v>
      </c>
      <c r="K131" s="164"/>
      <c r="L131" s="164"/>
      <c r="M131" s="164"/>
      <c r="N131" s="164"/>
      <c r="O131" s="185">
        <v>660000000</v>
      </c>
      <c r="P131" s="185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14">
        <f t="shared" si="1"/>
        <v>0</v>
      </c>
    </row>
    <row r="132" spans="1:23" ht="24.75" customHeight="1" x14ac:dyDescent="0.2">
      <c r="A132" s="3" t="s">
        <v>43</v>
      </c>
      <c r="B132" s="3" t="s">
        <v>14</v>
      </c>
      <c r="C132" s="3" t="s">
        <v>16</v>
      </c>
      <c r="D132" s="183" t="s">
        <v>16</v>
      </c>
      <c r="E132" s="183"/>
      <c r="F132" s="183"/>
      <c r="G132" s="183" t="s">
        <v>185</v>
      </c>
      <c r="H132" s="183"/>
      <c r="I132" s="3"/>
      <c r="J132" s="179" t="s">
        <v>186</v>
      </c>
      <c r="K132" s="179"/>
      <c r="L132" s="179"/>
      <c r="M132" s="179"/>
      <c r="N132" s="179"/>
      <c r="O132" s="184">
        <v>755750000</v>
      </c>
      <c r="P132" s="184"/>
      <c r="Q132" s="5">
        <v>20500000</v>
      </c>
      <c r="R132" s="5">
        <v>50285022</v>
      </c>
      <c r="S132" s="5">
        <v>39061000</v>
      </c>
      <c r="T132" s="5">
        <v>57162640</v>
      </c>
      <c r="U132" s="5">
        <v>26763810</v>
      </c>
      <c r="V132" s="5">
        <v>31493000</v>
      </c>
      <c r="W132" s="14">
        <f t="shared" si="1"/>
        <v>225265472</v>
      </c>
    </row>
    <row r="133" spans="1:23" ht="15" customHeight="1" x14ac:dyDescent="0.2">
      <c r="A133" s="6" t="s">
        <v>43</v>
      </c>
      <c r="B133" s="6" t="s">
        <v>14</v>
      </c>
      <c r="C133" s="6" t="s">
        <v>16</v>
      </c>
      <c r="D133" s="163" t="s">
        <v>16</v>
      </c>
      <c r="E133" s="163"/>
      <c r="F133" s="163"/>
      <c r="G133" s="163" t="s">
        <v>185</v>
      </c>
      <c r="H133" s="163"/>
      <c r="I133" s="6" t="s">
        <v>30</v>
      </c>
      <c r="J133" s="164" t="s">
        <v>187</v>
      </c>
      <c r="K133" s="164"/>
      <c r="L133" s="164"/>
      <c r="M133" s="164"/>
      <c r="N133" s="164"/>
      <c r="O133" s="185">
        <v>755750000</v>
      </c>
      <c r="P133" s="185"/>
      <c r="Q133" s="8">
        <v>20500000</v>
      </c>
      <c r="R133" s="8">
        <v>50285022</v>
      </c>
      <c r="S133" s="8">
        <v>39061000</v>
      </c>
      <c r="T133" s="8">
        <v>57162640</v>
      </c>
      <c r="U133" s="8">
        <v>26763810</v>
      </c>
      <c r="V133" s="8">
        <v>31493000</v>
      </c>
      <c r="W133" s="14">
        <f t="shared" si="1"/>
        <v>225265472</v>
      </c>
    </row>
    <row r="134" spans="1:23" ht="14.25" customHeight="1" x14ac:dyDescent="0.2">
      <c r="A134" s="3" t="s">
        <v>43</v>
      </c>
      <c r="B134" s="3" t="s">
        <v>14</v>
      </c>
      <c r="C134" s="3" t="s">
        <v>16</v>
      </c>
      <c r="D134" s="183" t="s">
        <v>61</v>
      </c>
      <c r="E134" s="183"/>
      <c r="F134" s="183"/>
      <c r="G134" s="183"/>
      <c r="H134" s="183"/>
      <c r="I134" s="3"/>
      <c r="J134" s="179" t="s">
        <v>188</v>
      </c>
      <c r="K134" s="179"/>
      <c r="L134" s="179"/>
      <c r="M134" s="179"/>
      <c r="N134" s="179"/>
      <c r="O134" s="184">
        <v>2201954000</v>
      </c>
      <c r="P134" s="184"/>
      <c r="Q134" s="5">
        <v>7009000</v>
      </c>
      <c r="R134" s="5">
        <v>21211850</v>
      </c>
      <c r="S134" s="5">
        <v>58138967</v>
      </c>
      <c r="T134" s="5">
        <v>503910828</v>
      </c>
      <c r="U134" s="5">
        <v>6734000</v>
      </c>
      <c r="V134" s="5">
        <v>369139700</v>
      </c>
      <c r="W134" s="14">
        <f t="shared" si="1"/>
        <v>966144345</v>
      </c>
    </row>
    <row r="135" spans="1:23" ht="15" customHeight="1" x14ac:dyDescent="0.2">
      <c r="A135" s="3" t="s">
        <v>43</v>
      </c>
      <c r="B135" s="3" t="s">
        <v>14</v>
      </c>
      <c r="C135" s="3" t="s">
        <v>16</v>
      </c>
      <c r="D135" s="183" t="s">
        <v>61</v>
      </c>
      <c r="E135" s="183"/>
      <c r="F135" s="183"/>
      <c r="G135" s="183" t="s">
        <v>16</v>
      </c>
      <c r="H135" s="183"/>
      <c r="I135" s="3"/>
      <c r="J135" s="179" t="s">
        <v>189</v>
      </c>
      <c r="K135" s="179"/>
      <c r="L135" s="179"/>
      <c r="M135" s="179"/>
      <c r="N135" s="179"/>
      <c r="O135" s="184">
        <v>1593954000</v>
      </c>
      <c r="P135" s="184"/>
      <c r="Q135" s="5">
        <v>7009000</v>
      </c>
      <c r="R135" s="5">
        <v>17081850</v>
      </c>
      <c r="S135" s="5">
        <v>57241467</v>
      </c>
      <c r="T135" s="5">
        <v>362101828</v>
      </c>
      <c r="U135" s="5">
        <v>5457000</v>
      </c>
      <c r="V135" s="5">
        <v>73466800</v>
      </c>
      <c r="W135" s="14">
        <f t="shared" si="1"/>
        <v>522357945</v>
      </c>
    </row>
    <row r="136" spans="1:23" ht="24.75" customHeight="1" x14ac:dyDescent="0.2">
      <c r="A136" s="6" t="s">
        <v>43</v>
      </c>
      <c r="B136" s="6" t="s">
        <v>14</v>
      </c>
      <c r="C136" s="6" t="s">
        <v>16</v>
      </c>
      <c r="D136" s="163" t="s">
        <v>61</v>
      </c>
      <c r="E136" s="163"/>
      <c r="F136" s="163"/>
      <c r="G136" s="163" t="s">
        <v>16</v>
      </c>
      <c r="H136" s="163"/>
      <c r="I136" s="6" t="s">
        <v>90</v>
      </c>
      <c r="J136" s="164" t="s">
        <v>190</v>
      </c>
      <c r="K136" s="164"/>
      <c r="L136" s="164"/>
      <c r="M136" s="164"/>
      <c r="N136" s="164"/>
      <c r="O136" s="185">
        <v>30230000</v>
      </c>
      <c r="P136" s="185"/>
      <c r="Q136" s="8">
        <v>0</v>
      </c>
      <c r="R136" s="8">
        <v>855000</v>
      </c>
      <c r="S136" s="8">
        <v>1611272</v>
      </c>
      <c r="T136" s="8">
        <v>4322350</v>
      </c>
      <c r="U136" s="8">
        <v>2000000</v>
      </c>
      <c r="V136" s="8">
        <v>0</v>
      </c>
      <c r="W136" s="14">
        <f t="shared" si="1"/>
        <v>8788622</v>
      </c>
    </row>
    <row r="137" spans="1:23" ht="25.5" customHeight="1" x14ac:dyDescent="0.2">
      <c r="A137" s="6" t="s">
        <v>43</v>
      </c>
      <c r="B137" s="6" t="s">
        <v>14</v>
      </c>
      <c r="C137" s="6" t="s">
        <v>16</v>
      </c>
      <c r="D137" s="163" t="s">
        <v>61</v>
      </c>
      <c r="E137" s="163"/>
      <c r="F137" s="163"/>
      <c r="G137" s="163" t="s">
        <v>16</v>
      </c>
      <c r="H137" s="163"/>
      <c r="I137" s="6" t="s">
        <v>124</v>
      </c>
      <c r="J137" s="164" t="s">
        <v>191</v>
      </c>
      <c r="K137" s="164"/>
      <c r="L137" s="164"/>
      <c r="M137" s="164"/>
      <c r="N137" s="164"/>
      <c r="O137" s="185">
        <v>3500000</v>
      </c>
      <c r="P137" s="185"/>
      <c r="Q137" s="8">
        <v>0</v>
      </c>
      <c r="R137" s="8">
        <v>455000</v>
      </c>
      <c r="S137" s="8">
        <v>0</v>
      </c>
      <c r="T137" s="8">
        <v>420000</v>
      </c>
      <c r="U137" s="8">
        <v>100000</v>
      </c>
      <c r="V137" s="8">
        <v>188000</v>
      </c>
      <c r="W137" s="14">
        <f t="shared" si="1"/>
        <v>1163000</v>
      </c>
    </row>
    <row r="138" spans="1:23" ht="24.75" customHeight="1" x14ac:dyDescent="0.2">
      <c r="A138" s="6" t="s">
        <v>43</v>
      </c>
      <c r="B138" s="6" t="s">
        <v>14</v>
      </c>
      <c r="C138" s="6" t="s">
        <v>16</v>
      </c>
      <c r="D138" s="163" t="s">
        <v>61</v>
      </c>
      <c r="E138" s="163"/>
      <c r="F138" s="163"/>
      <c r="G138" s="163" t="s">
        <v>16</v>
      </c>
      <c r="H138" s="163"/>
      <c r="I138" s="6" t="s">
        <v>192</v>
      </c>
      <c r="J138" s="164" t="s">
        <v>193</v>
      </c>
      <c r="K138" s="164"/>
      <c r="L138" s="164"/>
      <c r="M138" s="164"/>
      <c r="N138" s="164"/>
      <c r="O138" s="185">
        <v>26590000</v>
      </c>
      <c r="P138" s="185"/>
      <c r="Q138" s="8">
        <v>0</v>
      </c>
      <c r="R138" s="8">
        <v>5490050</v>
      </c>
      <c r="S138" s="8">
        <v>6797740</v>
      </c>
      <c r="T138" s="8">
        <v>3260850</v>
      </c>
      <c r="U138" s="8">
        <v>1612000</v>
      </c>
      <c r="V138" s="8">
        <v>20000</v>
      </c>
      <c r="W138" s="14">
        <f t="shared" si="1"/>
        <v>17180640</v>
      </c>
    </row>
    <row r="139" spans="1:23" ht="24.75" customHeight="1" x14ac:dyDescent="0.2">
      <c r="A139" s="6" t="s">
        <v>43</v>
      </c>
      <c r="B139" s="6" t="s">
        <v>14</v>
      </c>
      <c r="C139" s="6" t="s">
        <v>16</v>
      </c>
      <c r="D139" s="163" t="s">
        <v>61</v>
      </c>
      <c r="E139" s="163"/>
      <c r="F139" s="163"/>
      <c r="G139" s="163" t="s">
        <v>16</v>
      </c>
      <c r="H139" s="163"/>
      <c r="I139" s="6" t="s">
        <v>167</v>
      </c>
      <c r="J139" s="164" t="s">
        <v>194</v>
      </c>
      <c r="K139" s="164"/>
      <c r="L139" s="164"/>
      <c r="M139" s="164"/>
      <c r="N139" s="164"/>
      <c r="O139" s="185">
        <v>683900000</v>
      </c>
      <c r="P139" s="185"/>
      <c r="Q139" s="8">
        <v>7009000</v>
      </c>
      <c r="R139" s="8">
        <v>1660000</v>
      </c>
      <c r="S139" s="8">
        <v>13417250</v>
      </c>
      <c r="T139" s="8">
        <v>152702742</v>
      </c>
      <c r="U139" s="8">
        <v>1745000</v>
      </c>
      <c r="V139" s="8">
        <v>27934000</v>
      </c>
      <c r="W139" s="14">
        <f t="shared" si="1"/>
        <v>204467992</v>
      </c>
    </row>
    <row r="140" spans="1:23" ht="24.75" customHeight="1" x14ac:dyDescent="0.2">
      <c r="A140" s="6" t="s">
        <v>43</v>
      </c>
      <c r="B140" s="6" t="s">
        <v>14</v>
      </c>
      <c r="C140" s="6" t="s">
        <v>16</v>
      </c>
      <c r="D140" s="163" t="s">
        <v>61</v>
      </c>
      <c r="E140" s="163"/>
      <c r="F140" s="163"/>
      <c r="G140" s="163" t="s">
        <v>16</v>
      </c>
      <c r="H140" s="163"/>
      <c r="I140" s="6" t="s">
        <v>169</v>
      </c>
      <c r="J140" s="164" t="s">
        <v>195</v>
      </c>
      <c r="K140" s="164"/>
      <c r="L140" s="164"/>
      <c r="M140" s="164"/>
      <c r="N140" s="164"/>
      <c r="O140" s="185">
        <v>25000000</v>
      </c>
      <c r="P140" s="185"/>
      <c r="Q140" s="8">
        <v>0</v>
      </c>
      <c r="R140" s="8">
        <v>1050000</v>
      </c>
      <c r="S140" s="8">
        <v>0</v>
      </c>
      <c r="T140" s="8">
        <v>0</v>
      </c>
      <c r="U140" s="8">
        <v>0</v>
      </c>
      <c r="V140" s="8">
        <v>0</v>
      </c>
      <c r="W140" s="14">
        <f t="shared" si="1"/>
        <v>1050000</v>
      </c>
    </row>
    <row r="141" spans="1:23" ht="24.75" customHeight="1" x14ac:dyDescent="0.2">
      <c r="A141" s="6" t="s">
        <v>43</v>
      </c>
      <c r="B141" s="6" t="s">
        <v>14</v>
      </c>
      <c r="C141" s="6" t="s">
        <v>16</v>
      </c>
      <c r="D141" s="163" t="s">
        <v>61</v>
      </c>
      <c r="E141" s="163"/>
      <c r="F141" s="163"/>
      <c r="G141" s="163" t="s">
        <v>16</v>
      </c>
      <c r="H141" s="163"/>
      <c r="I141" s="6" t="s">
        <v>173</v>
      </c>
      <c r="J141" s="164" t="s">
        <v>196</v>
      </c>
      <c r="K141" s="164"/>
      <c r="L141" s="164"/>
      <c r="M141" s="164"/>
      <c r="N141" s="164"/>
      <c r="O141" s="185">
        <v>824734000</v>
      </c>
      <c r="P141" s="185"/>
      <c r="Q141" s="8">
        <v>0</v>
      </c>
      <c r="R141" s="8">
        <v>7571800</v>
      </c>
      <c r="S141" s="8">
        <v>35415205</v>
      </c>
      <c r="T141" s="8">
        <v>201395886</v>
      </c>
      <c r="U141" s="8">
        <v>0</v>
      </c>
      <c r="V141" s="8">
        <v>45324800</v>
      </c>
      <c r="W141" s="14">
        <f t="shared" ref="W141:W202" si="2">SUM(Q141:V141)</f>
        <v>289707691</v>
      </c>
    </row>
    <row r="142" spans="1:23" ht="15" customHeight="1" x14ac:dyDescent="0.2">
      <c r="A142" s="3" t="s">
        <v>43</v>
      </c>
      <c r="B142" s="3" t="s">
        <v>14</v>
      </c>
      <c r="C142" s="3" t="s">
        <v>16</v>
      </c>
      <c r="D142" s="183" t="s">
        <v>61</v>
      </c>
      <c r="E142" s="183"/>
      <c r="F142" s="183"/>
      <c r="G142" s="183" t="s">
        <v>61</v>
      </c>
      <c r="H142" s="183"/>
      <c r="I142" s="3"/>
      <c r="J142" s="179" t="s">
        <v>197</v>
      </c>
      <c r="K142" s="179"/>
      <c r="L142" s="179"/>
      <c r="M142" s="179"/>
      <c r="N142" s="179"/>
      <c r="O142" s="184">
        <v>608000000</v>
      </c>
      <c r="P142" s="184"/>
      <c r="Q142" s="5">
        <v>0</v>
      </c>
      <c r="R142" s="5">
        <v>4130000</v>
      </c>
      <c r="S142" s="5">
        <v>897500</v>
      </c>
      <c r="T142" s="5">
        <v>141809000</v>
      </c>
      <c r="U142" s="5">
        <v>1277000</v>
      </c>
      <c r="V142" s="5">
        <v>295672900</v>
      </c>
      <c r="W142" s="14">
        <f t="shared" si="2"/>
        <v>443786400</v>
      </c>
    </row>
    <row r="143" spans="1:23" ht="24.75" customHeight="1" x14ac:dyDescent="0.2">
      <c r="A143" s="6" t="s">
        <v>43</v>
      </c>
      <c r="B143" s="6" t="s">
        <v>14</v>
      </c>
      <c r="C143" s="6" t="s">
        <v>16</v>
      </c>
      <c r="D143" s="163" t="s">
        <v>61</v>
      </c>
      <c r="E143" s="163"/>
      <c r="F143" s="163"/>
      <c r="G143" s="163" t="s">
        <v>61</v>
      </c>
      <c r="H143" s="163"/>
      <c r="I143" s="6" t="s">
        <v>30</v>
      </c>
      <c r="J143" s="164" t="s">
        <v>198</v>
      </c>
      <c r="K143" s="164"/>
      <c r="L143" s="164"/>
      <c r="M143" s="164"/>
      <c r="N143" s="164"/>
      <c r="O143" s="185">
        <v>598000000</v>
      </c>
      <c r="P143" s="185"/>
      <c r="Q143" s="8">
        <v>0</v>
      </c>
      <c r="R143" s="8">
        <v>3772500</v>
      </c>
      <c r="S143" s="8">
        <v>897500</v>
      </c>
      <c r="T143" s="8">
        <v>141809000</v>
      </c>
      <c r="U143" s="8">
        <v>1197000</v>
      </c>
      <c r="V143" s="8">
        <v>295672900</v>
      </c>
      <c r="W143" s="14">
        <f t="shared" si="2"/>
        <v>443348900</v>
      </c>
    </row>
    <row r="144" spans="1:23" ht="24.75" customHeight="1" x14ac:dyDescent="0.2">
      <c r="A144" s="6" t="s">
        <v>43</v>
      </c>
      <c r="B144" s="6" t="s">
        <v>14</v>
      </c>
      <c r="C144" s="6" t="s">
        <v>16</v>
      </c>
      <c r="D144" s="163" t="s">
        <v>61</v>
      </c>
      <c r="E144" s="163"/>
      <c r="F144" s="163"/>
      <c r="G144" s="163" t="s">
        <v>61</v>
      </c>
      <c r="H144" s="163"/>
      <c r="I144" s="6" t="s">
        <v>92</v>
      </c>
      <c r="J144" s="164" t="s">
        <v>199</v>
      </c>
      <c r="K144" s="164"/>
      <c r="L144" s="164"/>
      <c r="M144" s="164"/>
      <c r="N144" s="164"/>
      <c r="O144" s="185">
        <v>10000000</v>
      </c>
      <c r="P144" s="185"/>
      <c r="Q144" s="8">
        <v>0</v>
      </c>
      <c r="R144" s="8">
        <v>357500</v>
      </c>
      <c r="S144" s="8">
        <v>0</v>
      </c>
      <c r="T144" s="8">
        <v>0</v>
      </c>
      <c r="U144" s="8">
        <v>80000</v>
      </c>
      <c r="V144" s="8">
        <v>0</v>
      </c>
      <c r="W144" s="14">
        <f t="shared" si="2"/>
        <v>437500</v>
      </c>
    </row>
    <row r="145" spans="1:23" ht="15" customHeight="1" x14ac:dyDescent="0.2">
      <c r="A145" s="3" t="s">
        <v>43</v>
      </c>
      <c r="B145" s="3" t="s">
        <v>14</v>
      </c>
      <c r="C145" s="3" t="s">
        <v>16</v>
      </c>
      <c r="D145" s="183" t="s">
        <v>164</v>
      </c>
      <c r="E145" s="183"/>
      <c r="F145" s="183"/>
      <c r="G145" s="183"/>
      <c r="H145" s="183"/>
      <c r="I145" s="3"/>
      <c r="J145" s="179" t="s">
        <v>200</v>
      </c>
      <c r="K145" s="179"/>
      <c r="L145" s="179"/>
      <c r="M145" s="179"/>
      <c r="N145" s="179"/>
      <c r="O145" s="184">
        <v>156350000</v>
      </c>
      <c r="P145" s="184"/>
      <c r="Q145" s="5">
        <v>0</v>
      </c>
      <c r="R145" s="5">
        <v>8520000</v>
      </c>
      <c r="S145" s="5">
        <v>7413500</v>
      </c>
      <c r="T145" s="5">
        <v>6643000</v>
      </c>
      <c r="U145" s="5">
        <v>7052000</v>
      </c>
      <c r="V145" s="5">
        <v>0</v>
      </c>
      <c r="W145" s="14">
        <f t="shared" si="2"/>
        <v>29628500</v>
      </c>
    </row>
    <row r="146" spans="1:23" ht="15" customHeight="1" x14ac:dyDescent="0.2">
      <c r="A146" s="3" t="s">
        <v>43</v>
      </c>
      <c r="B146" s="3" t="s">
        <v>14</v>
      </c>
      <c r="C146" s="3" t="s">
        <v>16</v>
      </c>
      <c r="D146" s="183" t="s">
        <v>164</v>
      </c>
      <c r="E146" s="183"/>
      <c r="F146" s="183"/>
      <c r="G146" s="183" t="s">
        <v>18</v>
      </c>
      <c r="H146" s="183"/>
      <c r="I146" s="3"/>
      <c r="J146" s="179" t="s">
        <v>201</v>
      </c>
      <c r="K146" s="179"/>
      <c r="L146" s="179"/>
      <c r="M146" s="179"/>
      <c r="N146" s="179"/>
      <c r="O146" s="184">
        <v>156350000</v>
      </c>
      <c r="P146" s="184"/>
      <c r="Q146" s="5">
        <v>0</v>
      </c>
      <c r="R146" s="5">
        <v>8520000</v>
      </c>
      <c r="S146" s="5">
        <v>7413500</v>
      </c>
      <c r="T146" s="5">
        <v>6643000</v>
      </c>
      <c r="U146" s="5">
        <v>7052000</v>
      </c>
      <c r="V146" s="5">
        <v>0</v>
      </c>
      <c r="W146" s="14">
        <f t="shared" si="2"/>
        <v>29628500</v>
      </c>
    </row>
    <row r="147" spans="1:23" ht="15" customHeight="1" x14ac:dyDescent="0.2">
      <c r="A147" s="6" t="s">
        <v>43</v>
      </c>
      <c r="B147" s="6" t="s">
        <v>14</v>
      </c>
      <c r="C147" s="6" t="s">
        <v>16</v>
      </c>
      <c r="D147" s="163" t="s">
        <v>164</v>
      </c>
      <c r="E147" s="163"/>
      <c r="F147" s="163"/>
      <c r="G147" s="163" t="s">
        <v>18</v>
      </c>
      <c r="H147" s="163"/>
      <c r="I147" s="6" t="s">
        <v>30</v>
      </c>
      <c r="J147" s="164" t="s">
        <v>202</v>
      </c>
      <c r="K147" s="164"/>
      <c r="L147" s="164"/>
      <c r="M147" s="164"/>
      <c r="N147" s="164"/>
      <c r="O147" s="185">
        <v>139800000</v>
      </c>
      <c r="P147" s="185"/>
      <c r="Q147" s="8">
        <v>0</v>
      </c>
      <c r="R147" s="8">
        <v>8145000</v>
      </c>
      <c r="S147" s="8">
        <v>5813500</v>
      </c>
      <c r="T147" s="8">
        <v>3293000</v>
      </c>
      <c r="U147" s="8">
        <v>6302000</v>
      </c>
      <c r="V147" s="8">
        <v>0</v>
      </c>
      <c r="W147" s="14">
        <f t="shared" si="2"/>
        <v>23553500</v>
      </c>
    </row>
    <row r="148" spans="1:23" ht="15" customHeight="1" x14ac:dyDescent="0.2">
      <c r="A148" s="6" t="s">
        <v>43</v>
      </c>
      <c r="B148" s="6" t="s">
        <v>14</v>
      </c>
      <c r="C148" s="6" t="s">
        <v>16</v>
      </c>
      <c r="D148" s="163" t="s">
        <v>164</v>
      </c>
      <c r="E148" s="163"/>
      <c r="F148" s="163"/>
      <c r="G148" s="163" t="s">
        <v>18</v>
      </c>
      <c r="H148" s="163"/>
      <c r="I148" s="6" t="s">
        <v>41</v>
      </c>
      <c r="J148" s="164" t="s">
        <v>203</v>
      </c>
      <c r="K148" s="164"/>
      <c r="L148" s="164"/>
      <c r="M148" s="164"/>
      <c r="N148" s="164"/>
      <c r="O148" s="185">
        <v>13550000</v>
      </c>
      <c r="P148" s="185"/>
      <c r="Q148" s="8">
        <v>0</v>
      </c>
      <c r="R148" s="8">
        <v>375000</v>
      </c>
      <c r="S148" s="8">
        <v>1600000</v>
      </c>
      <c r="T148" s="8">
        <v>3350000</v>
      </c>
      <c r="U148" s="8">
        <v>750000</v>
      </c>
      <c r="V148" s="8">
        <v>0</v>
      </c>
      <c r="W148" s="14">
        <f t="shared" si="2"/>
        <v>6075000</v>
      </c>
    </row>
    <row r="149" spans="1:23" ht="15" customHeight="1" x14ac:dyDescent="0.2">
      <c r="A149" s="6" t="s">
        <v>43</v>
      </c>
      <c r="B149" s="6" t="s">
        <v>14</v>
      </c>
      <c r="C149" s="6" t="s">
        <v>16</v>
      </c>
      <c r="D149" s="163" t="s">
        <v>164</v>
      </c>
      <c r="E149" s="163"/>
      <c r="F149" s="163"/>
      <c r="G149" s="163" t="s">
        <v>18</v>
      </c>
      <c r="H149" s="163"/>
      <c r="I149" s="6" t="s">
        <v>70</v>
      </c>
      <c r="J149" s="164" t="s">
        <v>204</v>
      </c>
      <c r="K149" s="164"/>
      <c r="L149" s="164"/>
      <c r="M149" s="164"/>
      <c r="N149" s="164"/>
      <c r="O149" s="185">
        <v>3000000</v>
      </c>
      <c r="P149" s="185"/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14">
        <f t="shared" si="2"/>
        <v>0</v>
      </c>
    </row>
    <row r="150" spans="1:23" ht="14.25" customHeight="1" x14ac:dyDescent="0.2">
      <c r="A150" s="3" t="s">
        <v>43</v>
      </c>
      <c r="B150" s="3" t="s">
        <v>205</v>
      </c>
      <c r="C150" s="3"/>
      <c r="D150" s="183"/>
      <c r="E150" s="183"/>
      <c r="F150" s="183"/>
      <c r="G150" s="183"/>
      <c r="H150" s="183"/>
      <c r="I150" s="3"/>
      <c r="J150" s="179" t="s">
        <v>206</v>
      </c>
      <c r="K150" s="179"/>
      <c r="L150" s="179"/>
      <c r="M150" s="179"/>
      <c r="N150" s="179"/>
      <c r="O150" s="184">
        <v>4716156000</v>
      </c>
      <c r="P150" s="184"/>
      <c r="Q150" s="5">
        <v>0</v>
      </c>
      <c r="R150" s="5">
        <v>1950000</v>
      </c>
      <c r="S150" s="5">
        <v>266247589</v>
      </c>
      <c r="T150" s="5">
        <v>258706000</v>
      </c>
      <c r="U150" s="5">
        <v>14700000</v>
      </c>
      <c r="V150" s="5">
        <v>182183546</v>
      </c>
      <c r="W150" s="14">
        <f t="shared" si="2"/>
        <v>723787135</v>
      </c>
    </row>
    <row r="151" spans="1:23" ht="15" customHeight="1" x14ac:dyDescent="0.2">
      <c r="A151" s="3" t="s">
        <v>43</v>
      </c>
      <c r="B151" s="3" t="s">
        <v>205</v>
      </c>
      <c r="C151" s="3" t="s">
        <v>16</v>
      </c>
      <c r="D151" s="183"/>
      <c r="E151" s="183"/>
      <c r="F151" s="183"/>
      <c r="G151" s="183"/>
      <c r="H151" s="183"/>
      <c r="I151" s="3"/>
      <c r="J151" s="179" t="s">
        <v>207</v>
      </c>
      <c r="K151" s="179"/>
      <c r="L151" s="179"/>
      <c r="M151" s="179"/>
      <c r="N151" s="179"/>
      <c r="O151" s="184">
        <v>3981156000</v>
      </c>
      <c r="P151" s="184"/>
      <c r="Q151" s="5">
        <v>0</v>
      </c>
      <c r="R151" s="5">
        <v>1950000</v>
      </c>
      <c r="S151" s="5">
        <v>266247589</v>
      </c>
      <c r="T151" s="5">
        <v>258706000</v>
      </c>
      <c r="U151" s="5">
        <v>14700000</v>
      </c>
      <c r="V151" s="5">
        <v>182183546</v>
      </c>
      <c r="W151" s="14">
        <f t="shared" si="2"/>
        <v>723787135</v>
      </c>
    </row>
    <row r="152" spans="1:23" ht="15" customHeight="1" x14ac:dyDescent="0.2">
      <c r="A152" s="3" t="s">
        <v>43</v>
      </c>
      <c r="B152" s="3" t="s">
        <v>205</v>
      </c>
      <c r="C152" s="3" t="s">
        <v>16</v>
      </c>
      <c r="D152" s="183" t="s">
        <v>18</v>
      </c>
      <c r="E152" s="183"/>
      <c r="F152" s="183"/>
      <c r="G152" s="183"/>
      <c r="H152" s="183"/>
      <c r="I152" s="3"/>
      <c r="J152" s="179" t="s">
        <v>208</v>
      </c>
      <c r="K152" s="179"/>
      <c r="L152" s="179"/>
      <c r="M152" s="179"/>
      <c r="N152" s="179"/>
      <c r="O152" s="184">
        <v>20000000</v>
      </c>
      <c r="P152" s="184"/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14">
        <f t="shared" si="2"/>
        <v>0</v>
      </c>
    </row>
    <row r="153" spans="1:23" ht="15" customHeight="1" x14ac:dyDescent="0.2">
      <c r="A153" s="3" t="s">
        <v>43</v>
      </c>
      <c r="B153" s="3" t="s">
        <v>205</v>
      </c>
      <c r="C153" s="3" t="s">
        <v>16</v>
      </c>
      <c r="D153" s="183" t="s">
        <v>18</v>
      </c>
      <c r="E153" s="183"/>
      <c r="F153" s="183"/>
      <c r="G153" s="183" t="s">
        <v>61</v>
      </c>
      <c r="H153" s="183"/>
      <c r="I153" s="3"/>
      <c r="J153" s="179" t="s">
        <v>209</v>
      </c>
      <c r="K153" s="179"/>
      <c r="L153" s="179"/>
      <c r="M153" s="179"/>
      <c r="N153" s="179"/>
      <c r="O153" s="184">
        <v>20000000</v>
      </c>
      <c r="P153" s="184"/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14">
        <f t="shared" si="2"/>
        <v>0</v>
      </c>
    </row>
    <row r="154" spans="1:23" ht="15" customHeight="1" x14ac:dyDescent="0.2">
      <c r="A154" s="6" t="s">
        <v>43</v>
      </c>
      <c r="B154" s="6" t="s">
        <v>205</v>
      </c>
      <c r="C154" s="6" t="s">
        <v>16</v>
      </c>
      <c r="D154" s="163" t="s">
        <v>18</v>
      </c>
      <c r="E154" s="163"/>
      <c r="F154" s="163"/>
      <c r="G154" s="163" t="s">
        <v>61</v>
      </c>
      <c r="H154" s="163"/>
      <c r="I154" s="6" t="s">
        <v>35</v>
      </c>
      <c r="J154" s="164" t="s">
        <v>210</v>
      </c>
      <c r="K154" s="164"/>
      <c r="L154" s="164"/>
      <c r="M154" s="164"/>
      <c r="N154" s="164"/>
      <c r="O154" s="185">
        <v>20000000</v>
      </c>
      <c r="P154" s="185"/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14">
        <f t="shared" si="2"/>
        <v>0</v>
      </c>
    </row>
    <row r="155" spans="1:23" ht="15" customHeight="1" x14ac:dyDescent="0.2">
      <c r="A155" s="3" t="s">
        <v>43</v>
      </c>
      <c r="B155" s="3" t="s">
        <v>205</v>
      </c>
      <c r="C155" s="3" t="s">
        <v>16</v>
      </c>
      <c r="D155" s="183" t="s">
        <v>16</v>
      </c>
      <c r="E155" s="183"/>
      <c r="F155" s="183"/>
      <c r="G155" s="183"/>
      <c r="H155" s="183"/>
      <c r="I155" s="3"/>
      <c r="J155" s="179" t="s">
        <v>211</v>
      </c>
      <c r="K155" s="179"/>
      <c r="L155" s="179"/>
      <c r="M155" s="179"/>
      <c r="N155" s="179"/>
      <c r="O155" s="184">
        <v>6000000</v>
      </c>
      <c r="P155" s="184"/>
      <c r="Q155" s="5">
        <v>0</v>
      </c>
      <c r="R155" s="5">
        <v>1950000</v>
      </c>
      <c r="S155" s="5">
        <v>0</v>
      </c>
      <c r="T155" s="5">
        <v>0</v>
      </c>
      <c r="U155" s="5">
        <v>0</v>
      </c>
      <c r="V155" s="5">
        <v>0</v>
      </c>
      <c r="W155" s="14">
        <f t="shared" si="2"/>
        <v>1950000</v>
      </c>
    </row>
    <row r="156" spans="1:23" ht="15" customHeight="1" x14ac:dyDescent="0.2">
      <c r="A156" s="3" t="s">
        <v>43</v>
      </c>
      <c r="B156" s="3" t="s">
        <v>205</v>
      </c>
      <c r="C156" s="3" t="s">
        <v>16</v>
      </c>
      <c r="D156" s="183" t="s">
        <v>16</v>
      </c>
      <c r="E156" s="183"/>
      <c r="F156" s="183"/>
      <c r="G156" s="183" t="s">
        <v>16</v>
      </c>
      <c r="H156" s="183"/>
      <c r="I156" s="3"/>
      <c r="J156" s="179" t="s">
        <v>212</v>
      </c>
      <c r="K156" s="179"/>
      <c r="L156" s="179"/>
      <c r="M156" s="179"/>
      <c r="N156" s="179"/>
      <c r="O156" s="184">
        <v>6000000</v>
      </c>
      <c r="P156" s="184"/>
      <c r="Q156" s="5">
        <v>0</v>
      </c>
      <c r="R156" s="5">
        <v>1950000</v>
      </c>
      <c r="S156" s="5">
        <v>0</v>
      </c>
      <c r="T156" s="5">
        <v>0</v>
      </c>
      <c r="U156" s="5">
        <v>0</v>
      </c>
      <c r="V156" s="5">
        <v>0</v>
      </c>
      <c r="W156" s="14">
        <f t="shared" si="2"/>
        <v>1950000</v>
      </c>
    </row>
    <row r="157" spans="1:23" ht="15" customHeight="1" x14ac:dyDescent="0.2">
      <c r="A157" s="6" t="s">
        <v>43</v>
      </c>
      <c r="B157" s="6" t="s">
        <v>205</v>
      </c>
      <c r="C157" s="6" t="s">
        <v>16</v>
      </c>
      <c r="D157" s="163" t="s">
        <v>16</v>
      </c>
      <c r="E157" s="163"/>
      <c r="F157" s="163"/>
      <c r="G157" s="163" t="s">
        <v>16</v>
      </c>
      <c r="H157" s="163"/>
      <c r="I157" s="6" t="s">
        <v>21</v>
      </c>
      <c r="J157" s="164" t="s">
        <v>213</v>
      </c>
      <c r="K157" s="164"/>
      <c r="L157" s="164"/>
      <c r="M157" s="164"/>
      <c r="N157" s="164"/>
      <c r="O157" s="185">
        <v>6000000</v>
      </c>
      <c r="P157" s="185"/>
      <c r="Q157" s="8">
        <v>0</v>
      </c>
      <c r="R157" s="8">
        <v>1950000</v>
      </c>
      <c r="S157" s="8">
        <v>0</v>
      </c>
      <c r="T157" s="8">
        <v>0</v>
      </c>
      <c r="U157" s="8">
        <v>0</v>
      </c>
      <c r="V157" s="8">
        <v>0</v>
      </c>
      <c r="W157" s="14">
        <f t="shared" si="2"/>
        <v>1950000</v>
      </c>
    </row>
    <row r="158" spans="1:23" ht="15" customHeight="1" x14ac:dyDescent="0.2">
      <c r="A158" s="3" t="s">
        <v>43</v>
      </c>
      <c r="B158" s="3" t="s">
        <v>205</v>
      </c>
      <c r="C158" s="3" t="s">
        <v>16</v>
      </c>
      <c r="D158" s="183" t="s">
        <v>177</v>
      </c>
      <c r="E158" s="183"/>
      <c r="F158" s="183"/>
      <c r="G158" s="183"/>
      <c r="H158" s="183"/>
      <c r="I158" s="3"/>
      <c r="J158" s="179" t="s">
        <v>214</v>
      </c>
      <c r="K158" s="179"/>
      <c r="L158" s="179"/>
      <c r="M158" s="179"/>
      <c r="N158" s="179"/>
      <c r="O158" s="184">
        <v>826500000</v>
      </c>
      <c r="P158" s="184"/>
      <c r="Q158" s="5">
        <v>0</v>
      </c>
      <c r="R158" s="5">
        <v>0</v>
      </c>
      <c r="S158" s="5">
        <v>0</v>
      </c>
      <c r="T158" s="5">
        <v>214306000</v>
      </c>
      <c r="U158" s="5">
        <v>0</v>
      </c>
      <c r="V158" s="5">
        <v>74100000</v>
      </c>
      <c r="W158" s="14">
        <f t="shared" si="2"/>
        <v>288406000</v>
      </c>
    </row>
    <row r="159" spans="1:23" ht="15" customHeight="1" x14ac:dyDescent="0.2">
      <c r="A159" s="3" t="s">
        <v>43</v>
      </c>
      <c r="B159" s="3" t="s">
        <v>205</v>
      </c>
      <c r="C159" s="3" t="s">
        <v>16</v>
      </c>
      <c r="D159" s="183" t="s">
        <v>177</v>
      </c>
      <c r="E159" s="183"/>
      <c r="F159" s="183"/>
      <c r="G159" s="183" t="s">
        <v>18</v>
      </c>
      <c r="H159" s="183"/>
      <c r="I159" s="3"/>
      <c r="J159" s="179" t="s">
        <v>215</v>
      </c>
      <c r="K159" s="179"/>
      <c r="L159" s="179"/>
      <c r="M159" s="179"/>
      <c r="N159" s="179"/>
      <c r="O159" s="184">
        <v>205000000</v>
      </c>
      <c r="P159" s="184"/>
      <c r="Q159" s="5">
        <v>0</v>
      </c>
      <c r="R159" s="5">
        <v>0</v>
      </c>
      <c r="S159" s="5">
        <v>0</v>
      </c>
      <c r="T159" s="5">
        <v>112302000</v>
      </c>
      <c r="U159" s="5">
        <v>0</v>
      </c>
      <c r="V159" s="5">
        <v>6550000</v>
      </c>
      <c r="W159" s="14">
        <f t="shared" si="2"/>
        <v>118852000</v>
      </c>
    </row>
    <row r="160" spans="1:23" ht="14.25" customHeight="1" x14ac:dyDescent="0.2">
      <c r="A160" s="6" t="s">
        <v>43</v>
      </c>
      <c r="B160" s="6" t="s">
        <v>205</v>
      </c>
      <c r="C160" s="6" t="s">
        <v>16</v>
      </c>
      <c r="D160" s="163" t="s">
        <v>177</v>
      </c>
      <c r="E160" s="163"/>
      <c r="F160" s="163"/>
      <c r="G160" s="163" t="s">
        <v>18</v>
      </c>
      <c r="H160" s="163"/>
      <c r="I160" s="6" t="s">
        <v>70</v>
      </c>
      <c r="J160" s="164" t="s">
        <v>216</v>
      </c>
      <c r="K160" s="164"/>
      <c r="L160" s="164"/>
      <c r="M160" s="164"/>
      <c r="N160" s="164"/>
      <c r="O160" s="185">
        <v>114000000</v>
      </c>
      <c r="P160" s="185"/>
      <c r="Q160" s="8">
        <v>0</v>
      </c>
      <c r="R160" s="8">
        <v>0</v>
      </c>
      <c r="S160" s="8">
        <v>0</v>
      </c>
      <c r="T160" s="8">
        <v>97902000</v>
      </c>
      <c r="U160" s="8">
        <v>0</v>
      </c>
      <c r="V160" s="8">
        <v>0</v>
      </c>
      <c r="W160" s="14">
        <f t="shared" si="2"/>
        <v>97902000</v>
      </c>
    </row>
    <row r="161" spans="1:23" ht="15" customHeight="1" x14ac:dyDescent="0.2">
      <c r="A161" s="6" t="s">
        <v>43</v>
      </c>
      <c r="B161" s="6" t="s">
        <v>205</v>
      </c>
      <c r="C161" s="6" t="s">
        <v>16</v>
      </c>
      <c r="D161" s="163" t="s">
        <v>177</v>
      </c>
      <c r="E161" s="163"/>
      <c r="F161" s="163"/>
      <c r="G161" s="163" t="s">
        <v>18</v>
      </c>
      <c r="H161" s="163"/>
      <c r="I161" s="6" t="s">
        <v>35</v>
      </c>
      <c r="J161" s="164" t="s">
        <v>217</v>
      </c>
      <c r="K161" s="164"/>
      <c r="L161" s="164"/>
      <c r="M161" s="164"/>
      <c r="N161" s="164"/>
      <c r="O161" s="185">
        <v>91000000</v>
      </c>
      <c r="P161" s="185"/>
      <c r="Q161" s="8">
        <v>0</v>
      </c>
      <c r="R161" s="8">
        <v>0</v>
      </c>
      <c r="S161" s="8">
        <v>0</v>
      </c>
      <c r="T161" s="8">
        <v>14400000</v>
      </c>
      <c r="U161" s="8">
        <v>0</v>
      </c>
      <c r="V161" s="8">
        <v>6550000</v>
      </c>
      <c r="W161" s="14">
        <f t="shared" si="2"/>
        <v>20950000</v>
      </c>
    </row>
    <row r="162" spans="1:23" ht="15" customHeight="1" x14ac:dyDescent="0.2">
      <c r="A162" s="3" t="s">
        <v>43</v>
      </c>
      <c r="B162" s="3" t="s">
        <v>205</v>
      </c>
      <c r="C162" s="3" t="s">
        <v>16</v>
      </c>
      <c r="D162" s="183" t="s">
        <v>177</v>
      </c>
      <c r="E162" s="183"/>
      <c r="F162" s="183"/>
      <c r="G162" s="183" t="s">
        <v>16</v>
      </c>
      <c r="H162" s="183"/>
      <c r="I162" s="3"/>
      <c r="J162" s="179" t="s">
        <v>218</v>
      </c>
      <c r="K162" s="179"/>
      <c r="L162" s="179"/>
      <c r="M162" s="179"/>
      <c r="N162" s="179"/>
      <c r="O162" s="184">
        <v>621500000</v>
      </c>
      <c r="P162" s="184"/>
      <c r="Q162" s="5">
        <v>0</v>
      </c>
      <c r="R162" s="5">
        <v>0</v>
      </c>
      <c r="S162" s="5">
        <v>0</v>
      </c>
      <c r="T162" s="5">
        <v>102004000</v>
      </c>
      <c r="U162" s="5">
        <v>0</v>
      </c>
      <c r="V162" s="5">
        <v>67550000</v>
      </c>
      <c r="W162" s="14">
        <f t="shared" si="2"/>
        <v>169554000</v>
      </c>
    </row>
    <row r="163" spans="1:23" ht="15" customHeight="1" x14ac:dyDescent="0.2">
      <c r="A163" s="6" t="s">
        <v>43</v>
      </c>
      <c r="B163" s="6" t="s">
        <v>205</v>
      </c>
      <c r="C163" s="6" t="s">
        <v>16</v>
      </c>
      <c r="D163" s="163" t="s">
        <v>177</v>
      </c>
      <c r="E163" s="163"/>
      <c r="F163" s="163"/>
      <c r="G163" s="163" t="s">
        <v>16</v>
      </c>
      <c r="H163" s="163"/>
      <c r="I163" s="6" t="s">
        <v>30</v>
      </c>
      <c r="J163" s="164" t="s">
        <v>219</v>
      </c>
      <c r="K163" s="164"/>
      <c r="L163" s="164"/>
      <c r="M163" s="164"/>
      <c r="N163" s="164"/>
      <c r="O163" s="185">
        <v>122000000</v>
      </c>
      <c r="P163" s="185"/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14">
        <f t="shared" si="2"/>
        <v>0</v>
      </c>
    </row>
    <row r="164" spans="1:23" ht="15" customHeight="1" x14ac:dyDescent="0.2">
      <c r="A164" s="6" t="s">
        <v>43</v>
      </c>
      <c r="B164" s="6" t="s">
        <v>205</v>
      </c>
      <c r="C164" s="6" t="s">
        <v>16</v>
      </c>
      <c r="D164" s="163" t="s">
        <v>177</v>
      </c>
      <c r="E164" s="163"/>
      <c r="F164" s="163"/>
      <c r="G164" s="163" t="s">
        <v>16</v>
      </c>
      <c r="H164" s="163"/>
      <c r="I164" s="6" t="s">
        <v>70</v>
      </c>
      <c r="J164" s="164" t="s">
        <v>220</v>
      </c>
      <c r="K164" s="164"/>
      <c r="L164" s="164"/>
      <c r="M164" s="164"/>
      <c r="N164" s="164"/>
      <c r="O164" s="185">
        <v>28500000</v>
      </c>
      <c r="P164" s="185"/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14">
        <f t="shared" si="2"/>
        <v>0</v>
      </c>
    </row>
    <row r="165" spans="1:23" ht="15" customHeight="1" x14ac:dyDescent="0.2">
      <c r="A165" s="6" t="s">
        <v>43</v>
      </c>
      <c r="B165" s="6" t="s">
        <v>205</v>
      </c>
      <c r="C165" s="6" t="s">
        <v>16</v>
      </c>
      <c r="D165" s="163" t="s">
        <v>177</v>
      </c>
      <c r="E165" s="163"/>
      <c r="F165" s="163"/>
      <c r="G165" s="163" t="s">
        <v>16</v>
      </c>
      <c r="H165" s="163"/>
      <c r="I165" s="6" t="s">
        <v>35</v>
      </c>
      <c r="J165" s="164" t="s">
        <v>221</v>
      </c>
      <c r="K165" s="164"/>
      <c r="L165" s="164"/>
      <c r="M165" s="164"/>
      <c r="N165" s="164"/>
      <c r="O165" s="185">
        <v>9200000</v>
      </c>
      <c r="P165" s="185"/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14">
        <f t="shared" si="2"/>
        <v>0</v>
      </c>
    </row>
    <row r="166" spans="1:23" ht="15" customHeight="1" x14ac:dyDescent="0.2">
      <c r="A166" s="6" t="s">
        <v>43</v>
      </c>
      <c r="B166" s="6" t="s">
        <v>205</v>
      </c>
      <c r="C166" s="6" t="s">
        <v>16</v>
      </c>
      <c r="D166" s="163" t="s">
        <v>177</v>
      </c>
      <c r="E166" s="163"/>
      <c r="F166" s="163"/>
      <c r="G166" s="163" t="s">
        <v>16</v>
      </c>
      <c r="H166" s="163"/>
      <c r="I166" s="6" t="s">
        <v>222</v>
      </c>
      <c r="J166" s="164" t="s">
        <v>223</v>
      </c>
      <c r="K166" s="164"/>
      <c r="L166" s="164"/>
      <c r="M166" s="164"/>
      <c r="N166" s="164"/>
      <c r="O166" s="185">
        <v>461800000</v>
      </c>
      <c r="P166" s="185"/>
      <c r="Q166" s="8">
        <v>0</v>
      </c>
      <c r="R166" s="8">
        <v>0</v>
      </c>
      <c r="S166" s="8">
        <v>0</v>
      </c>
      <c r="T166" s="8">
        <v>102004000</v>
      </c>
      <c r="U166" s="8">
        <v>0</v>
      </c>
      <c r="V166" s="8">
        <v>67550000</v>
      </c>
      <c r="W166" s="14">
        <f t="shared" si="2"/>
        <v>169554000</v>
      </c>
    </row>
    <row r="167" spans="1:23" ht="15" customHeight="1" x14ac:dyDescent="0.2">
      <c r="A167" s="3" t="s">
        <v>43</v>
      </c>
      <c r="B167" s="3" t="s">
        <v>205</v>
      </c>
      <c r="C167" s="3" t="s">
        <v>16</v>
      </c>
      <c r="D167" s="183" t="s">
        <v>28</v>
      </c>
      <c r="E167" s="183"/>
      <c r="F167" s="183"/>
      <c r="G167" s="183"/>
      <c r="H167" s="183"/>
      <c r="I167" s="3"/>
      <c r="J167" s="179" t="s">
        <v>224</v>
      </c>
      <c r="K167" s="179"/>
      <c r="L167" s="179"/>
      <c r="M167" s="179"/>
      <c r="N167" s="179"/>
      <c r="O167" s="184">
        <v>336000000</v>
      </c>
      <c r="P167" s="184"/>
      <c r="Q167" s="5">
        <v>0</v>
      </c>
      <c r="R167" s="5">
        <v>0</v>
      </c>
      <c r="S167" s="5">
        <v>266247589</v>
      </c>
      <c r="T167" s="5">
        <v>9600000</v>
      </c>
      <c r="U167" s="5">
        <v>0</v>
      </c>
      <c r="V167" s="5">
        <v>33371046</v>
      </c>
      <c r="W167" s="14">
        <f t="shared" si="2"/>
        <v>309218635</v>
      </c>
    </row>
    <row r="168" spans="1:23" ht="15" customHeight="1" x14ac:dyDescent="0.2">
      <c r="A168" s="3" t="s">
        <v>43</v>
      </c>
      <c r="B168" s="3" t="s">
        <v>205</v>
      </c>
      <c r="C168" s="3" t="s">
        <v>16</v>
      </c>
      <c r="D168" s="183" t="s">
        <v>28</v>
      </c>
      <c r="E168" s="183"/>
      <c r="F168" s="183"/>
      <c r="G168" s="183" t="s">
        <v>16</v>
      </c>
      <c r="H168" s="183"/>
      <c r="I168" s="3"/>
      <c r="J168" s="179" t="s">
        <v>225</v>
      </c>
      <c r="K168" s="179"/>
      <c r="L168" s="179"/>
      <c r="M168" s="179"/>
      <c r="N168" s="179"/>
      <c r="O168" s="184">
        <v>336000000</v>
      </c>
      <c r="P168" s="184"/>
      <c r="Q168" s="5">
        <v>0</v>
      </c>
      <c r="R168" s="5">
        <v>0</v>
      </c>
      <c r="S168" s="5">
        <v>266247589</v>
      </c>
      <c r="T168" s="5">
        <v>9600000</v>
      </c>
      <c r="U168" s="5">
        <v>0</v>
      </c>
      <c r="V168" s="5">
        <v>33371046</v>
      </c>
      <c r="W168" s="14">
        <f t="shared" si="2"/>
        <v>309218635</v>
      </c>
    </row>
    <row r="169" spans="1:23" ht="14.25" customHeight="1" x14ac:dyDescent="0.2">
      <c r="A169" s="6" t="s">
        <v>43</v>
      </c>
      <c r="B169" s="6" t="s">
        <v>205</v>
      </c>
      <c r="C169" s="6" t="s">
        <v>16</v>
      </c>
      <c r="D169" s="163" t="s">
        <v>28</v>
      </c>
      <c r="E169" s="163"/>
      <c r="F169" s="163"/>
      <c r="G169" s="163" t="s">
        <v>16</v>
      </c>
      <c r="H169" s="163"/>
      <c r="I169" s="6" t="s">
        <v>30</v>
      </c>
      <c r="J169" s="164" t="s">
        <v>226</v>
      </c>
      <c r="K169" s="164"/>
      <c r="L169" s="164"/>
      <c r="M169" s="164"/>
      <c r="N169" s="164"/>
      <c r="O169" s="185">
        <v>46000000</v>
      </c>
      <c r="P169" s="185"/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33371046</v>
      </c>
      <c r="W169" s="14">
        <f t="shared" si="2"/>
        <v>33371046</v>
      </c>
    </row>
    <row r="170" spans="1:23" ht="15" customHeight="1" x14ac:dyDescent="0.2">
      <c r="A170" s="6" t="s">
        <v>43</v>
      </c>
      <c r="B170" s="6" t="s">
        <v>205</v>
      </c>
      <c r="C170" s="6" t="s">
        <v>16</v>
      </c>
      <c r="D170" s="163" t="s">
        <v>28</v>
      </c>
      <c r="E170" s="163"/>
      <c r="F170" s="163"/>
      <c r="G170" s="163" t="s">
        <v>16</v>
      </c>
      <c r="H170" s="163"/>
      <c r="I170" s="6" t="s">
        <v>227</v>
      </c>
      <c r="J170" s="164" t="s">
        <v>228</v>
      </c>
      <c r="K170" s="164"/>
      <c r="L170" s="164"/>
      <c r="M170" s="164"/>
      <c r="N170" s="164"/>
      <c r="O170" s="185">
        <v>290000000</v>
      </c>
      <c r="P170" s="185"/>
      <c r="Q170" s="8">
        <v>0</v>
      </c>
      <c r="R170" s="8">
        <v>0</v>
      </c>
      <c r="S170" s="8">
        <v>266247589</v>
      </c>
      <c r="T170" s="8">
        <v>9600000</v>
      </c>
      <c r="U170" s="8">
        <v>0</v>
      </c>
      <c r="V170" s="8">
        <v>0</v>
      </c>
      <c r="W170" s="14">
        <f t="shared" si="2"/>
        <v>275847589</v>
      </c>
    </row>
    <row r="171" spans="1:23" ht="15" customHeight="1" x14ac:dyDescent="0.2">
      <c r="A171" s="3" t="s">
        <v>43</v>
      </c>
      <c r="B171" s="3" t="s">
        <v>205</v>
      </c>
      <c r="C171" s="3" t="s">
        <v>16</v>
      </c>
      <c r="D171" s="183" t="s">
        <v>229</v>
      </c>
      <c r="E171" s="183"/>
      <c r="F171" s="183"/>
      <c r="G171" s="183"/>
      <c r="H171" s="183"/>
      <c r="I171" s="3"/>
      <c r="J171" s="179" t="s">
        <v>230</v>
      </c>
      <c r="K171" s="179"/>
      <c r="L171" s="179"/>
      <c r="M171" s="179"/>
      <c r="N171" s="179"/>
      <c r="O171" s="184">
        <v>2595156000</v>
      </c>
      <c r="P171" s="184"/>
      <c r="Q171" s="5">
        <v>0</v>
      </c>
      <c r="R171" s="5">
        <v>0</v>
      </c>
      <c r="S171" s="5">
        <v>0</v>
      </c>
      <c r="T171" s="5">
        <v>34800000</v>
      </c>
      <c r="U171" s="5">
        <v>0</v>
      </c>
      <c r="V171" s="5">
        <v>45242500</v>
      </c>
      <c r="W171" s="14">
        <f t="shared" si="2"/>
        <v>80042500</v>
      </c>
    </row>
    <row r="172" spans="1:23" ht="15" customHeight="1" x14ac:dyDescent="0.2">
      <c r="A172" s="3" t="s">
        <v>43</v>
      </c>
      <c r="B172" s="3" t="s">
        <v>205</v>
      </c>
      <c r="C172" s="3" t="s">
        <v>16</v>
      </c>
      <c r="D172" s="183" t="s">
        <v>229</v>
      </c>
      <c r="E172" s="183"/>
      <c r="F172" s="183"/>
      <c r="G172" s="183" t="s">
        <v>18</v>
      </c>
      <c r="H172" s="183"/>
      <c r="I172" s="3"/>
      <c r="J172" s="179" t="s">
        <v>231</v>
      </c>
      <c r="K172" s="179"/>
      <c r="L172" s="179"/>
      <c r="M172" s="179"/>
      <c r="N172" s="179"/>
      <c r="O172" s="184">
        <v>2595156000</v>
      </c>
      <c r="P172" s="184"/>
      <c r="Q172" s="5">
        <v>0</v>
      </c>
      <c r="R172" s="5">
        <v>0</v>
      </c>
      <c r="S172" s="5">
        <v>0</v>
      </c>
      <c r="T172" s="5">
        <v>34800000</v>
      </c>
      <c r="U172" s="5">
        <v>0</v>
      </c>
      <c r="V172" s="5">
        <v>45242500</v>
      </c>
      <c r="W172" s="14">
        <f t="shared" si="2"/>
        <v>80042500</v>
      </c>
    </row>
    <row r="173" spans="1:23" ht="15" customHeight="1" x14ac:dyDescent="0.2">
      <c r="A173" s="6" t="s">
        <v>43</v>
      </c>
      <c r="B173" s="6" t="s">
        <v>205</v>
      </c>
      <c r="C173" s="6" t="s">
        <v>16</v>
      </c>
      <c r="D173" s="163" t="s">
        <v>229</v>
      </c>
      <c r="E173" s="163"/>
      <c r="F173" s="163"/>
      <c r="G173" s="163" t="s">
        <v>18</v>
      </c>
      <c r="H173" s="163"/>
      <c r="I173" s="6" t="s">
        <v>30</v>
      </c>
      <c r="J173" s="164" t="s">
        <v>232</v>
      </c>
      <c r="K173" s="164"/>
      <c r="L173" s="164"/>
      <c r="M173" s="164"/>
      <c r="N173" s="164"/>
      <c r="O173" s="185">
        <v>734066000</v>
      </c>
      <c r="P173" s="185"/>
      <c r="Q173" s="8">
        <v>0</v>
      </c>
      <c r="R173" s="8">
        <v>0</v>
      </c>
      <c r="S173" s="8">
        <v>0</v>
      </c>
      <c r="T173" s="8">
        <v>14300000</v>
      </c>
      <c r="U173" s="8">
        <v>0</v>
      </c>
      <c r="V173" s="8">
        <v>40600000</v>
      </c>
      <c r="W173" s="14">
        <f t="shared" si="2"/>
        <v>54900000</v>
      </c>
    </row>
    <row r="174" spans="1:23" ht="15" customHeight="1" x14ac:dyDescent="0.2">
      <c r="A174" s="6" t="s">
        <v>43</v>
      </c>
      <c r="B174" s="6" t="s">
        <v>205</v>
      </c>
      <c r="C174" s="6" t="s">
        <v>16</v>
      </c>
      <c r="D174" s="163" t="s">
        <v>229</v>
      </c>
      <c r="E174" s="163"/>
      <c r="F174" s="163"/>
      <c r="G174" s="163" t="s">
        <v>18</v>
      </c>
      <c r="H174" s="163"/>
      <c r="I174" s="6" t="s">
        <v>21</v>
      </c>
      <c r="J174" s="164" t="s">
        <v>233</v>
      </c>
      <c r="K174" s="164"/>
      <c r="L174" s="164"/>
      <c r="M174" s="164"/>
      <c r="N174" s="164"/>
      <c r="O174" s="185">
        <v>320800000</v>
      </c>
      <c r="P174" s="185"/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4642500</v>
      </c>
      <c r="W174" s="14">
        <f t="shared" si="2"/>
        <v>4642500</v>
      </c>
    </row>
    <row r="175" spans="1:23" ht="15" customHeight="1" x14ac:dyDescent="0.2">
      <c r="A175" s="6" t="s">
        <v>43</v>
      </c>
      <c r="B175" s="6" t="s">
        <v>205</v>
      </c>
      <c r="C175" s="6" t="s">
        <v>16</v>
      </c>
      <c r="D175" s="163" t="s">
        <v>229</v>
      </c>
      <c r="E175" s="163"/>
      <c r="F175" s="163"/>
      <c r="G175" s="163" t="s">
        <v>18</v>
      </c>
      <c r="H175" s="163"/>
      <c r="I175" s="6" t="s">
        <v>70</v>
      </c>
      <c r="J175" s="164" t="s">
        <v>234</v>
      </c>
      <c r="K175" s="164"/>
      <c r="L175" s="164"/>
      <c r="M175" s="164"/>
      <c r="N175" s="164"/>
      <c r="O175" s="185">
        <v>877290000</v>
      </c>
      <c r="P175" s="185"/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14">
        <f t="shared" si="2"/>
        <v>0</v>
      </c>
    </row>
    <row r="176" spans="1:23" ht="24.75" customHeight="1" x14ac:dyDescent="0.2">
      <c r="A176" s="6" t="s">
        <v>43</v>
      </c>
      <c r="B176" s="6" t="s">
        <v>205</v>
      </c>
      <c r="C176" s="6" t="s">
        <v>16</v>
      </c>
      <c r="D176" s="163" t="s">
        <v>229</v>
      </c>
      <c r="E176" s="163"/>
      <c r="F176" s="163"/>
      <c r="G176" s="163" t="s">
        <v>18</v>
      </c>
      <c r="H176" s="163"/>
      <c r="I176" s="6" t="s">
        <v>35</v>
      </c>
      <c r="J176" s="164" t="s">
        <v>235</v>
      </c>
      <c r="K176" s="164"/>
      <c r="L176" s="164"/>
      <c r="M176" s="164"/>
      <c r="N176" s="164"/>
      <c r="O176" s="185">
        <v>326000000</v>
      </c>
      <c r="P176" s="185"/>
      <c r="Q176" s="8">
        <v>0</v>
      </c>
      <c r="R176" s="8">
        <v>0</v>
      </c>
      <c r="S176" s="8">
        <v>0</v>
      </c>
      <c r="T176" s="8">
        <v>20500000</v>
      </c>
      <c r="U176" s="8">
        <v>0</v>
      </c>
      <c r="V176" s="8">
        <v>0</v>
      </c>
      <c r="W176" s="14">
        <f t="shared" si="2"/>
        <v>20500000</v>
      </c>
    </row>
    <row r="177" spans="1:23" ht="15" customHeight="1" x14ac:dyDescent="0.2">
      <c r="A177" s="6" t="s">
        <v>43</v>
      </c>
      <c r="B177" s="6" t="s">
        <v>205</v>
      </c>
      <c r="C177" s="6" t="s">
        <v>16</v>
      </c>
      <c r="D177" s="163" t="s">
        <v>229</v>
      </c>
      <c r="E177" s="163"/>
      <c r="F177" s="163"/>
      <c r="G177" s="163" t="s">
        <v>18</v>
      </c>
      <c r="H177" s="163"/>
      <c r="I177" s="6" t="s">
        <v>236</v>
      </c>
      <c r="J177" s="164" t="s">
        <v>237</v>
      </c>
      <c r="K177" s="164"/>
      <c r="L177" s="164"/>
      <c r="M177" s="164"/>
      <c r="N177" s="164"/>
      <c r="O177" s="185">
        <v>12000000</v>
      </c>
      <c r="P177" s="185"/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14">
        <f t="shared" si="2"/>
        <v>0</v>
      </c>
    </row>
    <row r="178" spans="1:23" ht="15" customHeight="1" x14ac:dyDescent="0.2">
      <c r="A178" s="6" t="s">
        <v>43</v>
      </c>
      <c r="B178" s="6" t="s">
        <v>205</v>
      </c>
      <c r="C178" s="6" t="s">
        <v>16</v>
      </c>
      <c r="D178" s="163" t="s">
        <v>229</v>
      </c>
      <c r="E178" s="163"/>
      <c r="F178" s="163"/>
      <c r="G178" s="163" t="s">
        <v>18</v>
      </c>
      <c r="H178" s="163"/>
      <c r="I178" s="6" t="s">
        <v>72</v>
      </c>
      <c r="J178" s="164" t="s">
        <v>238</v>
      </c>
      <c r="K178" s="164"/>
      <c r="L178" s="164"/>
      <c r="M178" s="164"/>
      <c r="N178" s="164"/>
      <c r="O178" s="185">
        <v>55000000</v>
      </c>
      <c r="P178" s="185"/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14">
        <f t="shared" si="2"/>
        <v>0</v>
      </c>
    </row>
    <row r="179" spans="1:23" ht="15" customHeight="1" x14ac:dyDescent="0.2">
      <c r="A179" s="6" t="s">
        <v>43</v>
      </c>
      <c r="B179" s="6" t="s">
        <v>205</v>
      </c>
      <c r="C179" s="6" t="s">
        <v>16</v>
      </c>
      <c r="D179" s="163" t="s">
        <v>229</v>
      </c>
      <c r="E179" s="163"/>
      <c r="F179" s="163"/>
      <c r="G179" s="163" t="s">
        <v>18</v>
      </c>
      <c r="H179" s="163"/>
      <c r="I179" s="6" t="s">
        <v>110</v>
      </c>
      <c r="J179" s="164" t="s">
        <v>239</v>
      </c>
      <c r="K179" s="164"/>
      <c r="L179" s="164"/>
      <c r="M179" s="164"/>
      <c r="N179" s="164"/>
      <c r="O179" s="185">
        <v>150000000</v>
      </c>
      <c r="P179" s="185"/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14">
        <f t="shared" si="2"/>
        <v>0</v>
      </c>
    </row>
    <row r="180" spans="1:23" ht="15" customHeight="1" x14ac:dyDescent="0.2">
      <c r="A180" s="6" t="s">
        <v>43</v>
      </c>
      <c r="B180" s="6" t="s">
        <v>205</v>
      </c>
      <c r="C180" s="6" t="s">
        <v>16</v>
      </c>
      <c r="D180" s="163" t="s">
        <v>229</v>
      </c>
      <c r="E180" s="163"/>
      <c r="F180" s="163"/>
      <c r="G180" s="163" t="s">
        <v>18</v>
      </c>
      <c r="H180" s="163"/>
      <c r="I180" s="6" t="s">
        <v>82</v>
      </c>
      <c r="J180" s="164" t="s">
        <v>240</v>
      </c>
      <c r="K180" s="164"/>
      <c r="L180" s="164"/>
      <c r="M180" s="164"/>
      <c r="N180" s="164"/>
      <c r="O180" s="185">
        <v>120000000</v>
      </c>
      <c r="P180" s="185"/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14">
        <f t="shared" si="2"/>
        <v>0</v>
      </c>
    </row>
    <row r="181" spans="1:23" ht="14.25" customHeight="1" x14ac:dyDescent="0.2">
      <c r="A181" s="3" t="s">
        <v>43</v>
      </c>
      <c r="B181" s="3" t="s">
        <v>205</v>
      </c>
      <c r="C181" s="3" t="s">
        <v>16</v>
      </c>
      <c r="D181" s="183" t="s">
        <v>241</v>
      </c>
      <c r="E181" s="183"/>
      <c r="F181" s="183"/>
      <c r="G181" s="183"/>
      <c r="H181" s="183"/>
      <c r="I181" s="3"/>
      <c r="J181" s="179" t="s">
        <v>242</v>
      </c>
      <c r="K181" s="179"/>
      <c r="L181" s="179"/>
      <c r="M181" s="179"/>
      <c r="N181" s="179"/>
      <c r="O181" s="184">
        <v>197500000</v>
      </c>
      <c r="P181" s="184"/>
      <c r="Q181" s="5">
        <v>0</v>
      </c>
      <c r="R181" s="5">
        <v>0</v>
      </c>
      <c r="S181" s="5">
        <v>0</v>
      </c>
      <c r="T181" s="5">
        <v>0</v>
      </c>
      <c r="U181" s="5">
        <v>14700000</v>
      </c>
      <c r="V181" s="5">
        <v>29470000</v>
      </c>
      <c r="W181" s="14">
        <f t="shared" si="2"/>
        <v>44170000</v>
      </c>
    </row>
    <row r="182" spans="1:23" ht="15" customHeight="1" x14ac:dyDescent="0.2">
      <c r="A182" s="3" t="s">
        <v>43</v>
      </c>
      <c r="B182" s="3" t="s">
        <v>205</v>
      </c>
      <c r="C182" s="3" t="s">
        <v>16</v>
      </c>
      <c r="D182" s="183" t="s">
        <v>241</v>
      </c>
      <c r="E182" s="183"/>
      <c r="F182" s="183"/>
      <c r="G182" s="183" t="s">
        <v>18</v>
      </c>
      <c r="H182" s="183"/>
      <c r="I182" s="3"/>
      <c r="J182" s="179" t="s">
        <v>243</v>
      </c>
      <c r="K182" s="179"/>
      <c r="L182" s="179"/>
      <c r="M182" s="179"/>
      <c r="N182" s="179"/>
      <c r="O182" s="184">
        <v>154000000</v>
      </c>
      <c r="P182" s="184"/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24400000</v>
      </c>
      <c r="W182" s="14">
        <f t="shared" si="2"/>
        <v>24400000</v>
      </c>
    </row>
    <row r="183" spans="1:23" ht="15" customHeight="1" x14ac:dyDescent="0.2">
      <c r="A183" s="6" t="s">
        <v>43</v>
      </c>
      <c r="B183" s="6" t="s">
        <v>205</v>
      </c>
      <c r="C183" s="6" t="s">
        <v>16</v>
      </c>
      <c r="D183" s="163" t="s">
        <v>241</v>
      </c>
      <c r="E183" s="163"/>
      <c r="F183" s="163"/>
      <c r="G183" s="163" t="s">
        <v>18</v>
      </c>
      <c r="H183" s="163"/>
      <c r="I183" s="6" t="s">
        <v>21</v>
      </c>
      <c r="J183" s="164" t="s">
        <v>244</v>
      </c>
      <c r="K183" s="164"/>
      <c r="L183" s="164"/>
      <c r="M183" s="164"/>
      <c r="N183" s="164"/>
      <c r="O183" s="185">
        <v>154000000</v>
      </c>
      <c r="P183" s="185"/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24400000</v>
      </c>
      <c r="W183" s="14">
        <f t="shared" si="2"/>
        <v>24400000</v>
      </c>
    </row>
    <row r="184" spans="1:23" ht="15" customHeight="1" x14ac:dyDescent="0.2">
      <c r="A184" s="3" t="s">
        <v>43</v>
      </c>
      <c r="B184" s="3" t="s">
        <v>205</v>
      </c>
      <c r="C184" s="3" t="s">
        <v>16</v>
      </c>
      <c r="D184" s="183" t="s">
        <v>241</v>
      </c>
      <c r="E184" s="183"/>
      <c r="F184" s="183"/>
      <c r="G184" s="183" t="s">
        <v>16</v>
      </c>
      <c r="H184" s="183"/>
      <c r="I184" s="3"/>
      <c r="J184" s="179" t="s">
        <v>245</v>
      </c>
      <c r="K184" s="179"/>
      <c r="L184" s="179"/>
      <c r="M184" s="179"/>
      <c r="N184" s="179"/>
      <c r="O184" s="184">
        <v>43500000</v>
      </c>
      <c r="P184" s="184"/>
      <c r="Q184" s="5">
        <v>0</v>
      </c>
      <c r="R184" s="5">
        <v>0</v>
      </c>
      <c r="S184" s="5">
        <v>0</v>
      </c>
      <c r="T184" s="5">
        <v>0</v>
      </c>
      <c r="U184" s="5">
        <v>14700000</v>
      </c>
      <c r="V184" s="5">
        <v>5070000</v>
      </c>
      <c r="W184" s="14">
        <f t="shared" si="2"/>
        <v>19770000</v>
      </c>
    </row>
    <row r="185" spans="1:23" ht="15" customHeight="1" x14ac:dyDescent="0.2">
      <c r="A185" s="6" t="s">
        <v>43</v>
      </c>
      <c r="B185" s="6" t="s">
        <v>205</v>
      </c>
      <c r="C185" s="6" t="s">
        <v>16</v>
      </c>
      <c r="D185" s="163" t="s">
        <v>241</v>
      </c>
      <c r="E185" s="163"/>
      <c r="F185" s="163"/>
      <c r="G185" s="163" t="s">
        <v>16</v>
      </c>
      <c r="H185" s="163"/>
      <c r="I185" s="6" t="s">
        <v>41</v>
      </c>
      <c r="J185" s="164" t="s">
        <v>246</v>
      </c>
      <c r="K185" s="164"/>
      <c r="L185" s="164"/>
      <c r="M185" s="164"/>
      <c r="N185" s="164"/>
      <c r="O185" s="185">
        <v>43500000</v>
      </c>
      <c r="P185" s="185"/>
      <c r="Q185" s="8">
        <v>0</v>
      </c>
      <c r="R185" s="8">
        <v>0</v>
      </c>
      <c r="S185" s="8">
        <v>0</v>
      </c>
      <c r="T185" s="8">
        <v>0</v>
      </c>
      <c r="U185" s="8">
        <v>14700000</v>
      </c>
      <c r="V185" s="8">
        <v>5070000</v>
      </c>
      <c r="W185" s="14">
        <f t="shared" si="2"/>
        <v>19770000</v>
      </c>
    </row>
    <row r="186" spans="1:23" ht="15" customHeight="1" x14ac:dyDescent="0.2">
      <c r="A186" s="3" t="s">
        <v>43</v>
      </c>
      <c r="B186" s="3" t="s">
        <v>205</v>
      </c>
      <c r="C186" s="3" t="s">
        <v>61</v>
      </c>
      <c r="D186" s="183"/>
      <c r="E186" s="183"/>
      <c r="F186" s="183"/>
      <c r="G186" s="183"/>
      <c r="H186" s="183"/>
      <c r="I186" s="3"/>
      <c r="J186" s="179" t="s">
        <v>247</v>
      </c>
      <c r="K186" s="179"/>
      <c r="L186" s="179"/>
      <c r="M186" s="179"/>
      <c r="N186" s="179"/>
      <c r="O186" s="184">
        <v>705000000</v>
      </c>
      <c r="P186" s="184"/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14">
        <f t="shared" si="2"/>
        <v>0</v>
      </c>
    </row>
    <row r="187" spans="1:23" ht="15" customHeight="1" x14ac:dyDescent="0.2">
      <c r="A187" s="3" t="s">
        <v>43</v>
      </c>
      <c r="B187" s="3" t="s">
        <v>205</v>
      </c>
      <c r="C187" s="3" t="s">
        <v>61</v>
      </c>
      <c r="D187" s="183" t="s">
        <v>18</v>
      </c>
      <c r="E187" s="183"/>
      <c r="F187" s="183"/>
      <c r="G187" s="183"/>
      <c r="H187" s="183"/>
      <c r="I187" s="3"/>
      <c r="J187" s="179" t="s">
        <v>248</v>
      </c>
      <c r="K187" s="179"/>
      <c r="L187" s="179"/>
      <c r="M187" s="179"/>
      <c r="N187" s="179"/>
      <c r="O187" s="184">
        <v>705000000</v>
      </c>
      <c r="P187" s="184"/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14">
        <f t="shared" si="2"/>
        <v>0</v>
      </c>
    </row>
    <row r="188" spans="1:23" ht="15" customHeight="1" x14ac:dyDescent="0.2">
      <c r="A188" s="3" t="s">
        <v>43</v>
      </c>
      <c r="B188" s="3" t="s">
        <v>205</v>
      </c>
      <c r="C188" s="3" t="s">
        <v>61</v>
      </c>
      <c r="D188" s="183" t="s">
        <v>18</v>
      </c>
      <c r="E188" s="183"/>
      <c r="F188" s="183"/>
      <c r="G188" s="183" t="s">
        <v>18</v>
      </c>
      <c r="H188" s="183"/>
      <c r="I188" s="3"/>
      <c r="J188" s="179" t="s">
        <v>249</v>
      </c>
      <c r="K188" s="179"/>
      <c r="L188" s="179"/>
      <c r="M188" s="179"/>
      <c r="N188" s="179"/>
      <c r="O188" s="184">
        <v>705000000</v>
      </c>
      <c r="P188" s="184"/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14">
        <f t="shared" si="2"/>
        <v>0</v>
      </c>
    </row>
    <row r="189" spans="1:23" ht="15" customHeight="1" x14ac:dyDescent="0.2">
      <c r="A189" s="6" t="s">
        <v>43</v>
      </c>
      <c r="B189" s="6" t="s">
        <v>205</v>
      </c>
      <c r="C189" s="6" t="s">
        <v>61</v>
      </c>
      <c r="D189" s="163" t="s">
        <v>18</v>
      </c>
      <c r="E189" s="163"/>
      <c r="F189" s="163"/>
      <c r="G189" s="163" t="s">
        <v>18</v>
      </c>
      <c r="H189" s="163"/>
      <c r="I189" s="6" t="s">
        <v>222</v>
      </c>
      <c r="J189" s="164" t="s">
        <v>250</v>
      </c>
      <c r="K189" s="164"/>
      <c r="L189" s="164"/>
      <c r="M189" s="164"/>
      <c r="N189" s="164"/>
      <c r="O189" s="185">
        <v>705000000</v>
      </c>
      <c r="P189" s="185"/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14">
        <f t="shared" si="2"/>
        <v>0</v>
      </c>
    </row>
    <row r="190" spans="1:23" ht="15" customHeight="1" x14ac:dyDescent="0.2">
      <c r="A190" s="3" t="s">
        <v>43</v>
      </c>
      <c r="B190" s="3" t="s">
        <v>205</v>
      </c>
      <c r="C190" s="3" t="s">
        <v>164</v>
      </c>
      <c r="D190" s="183"/>
      <c r="E190" s="183"/>
      <c r="F190" s="183"/>
      <c r="G190" s="183"/>
      <c r="H190" s="183"/>
      <c r="I190" s="3"/>
      <c r="J190" s="179" t="s">
        <v>251</v>
      </c>
      <c r="K190" s="179"/>
      <c r="L190" s="179"/>
      <c r="M190" s="179"/>
      <c r="N190" s="179"/>
      <c r="O190" s="184">
        <v>30000000</v>
      </c>
      <c r="P190" s="184"/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14">
        <f t="shared" si="2"/>
        <v>0</v>
      </c>
    </row>
    <row r="191" spans="1:23" ht="14.25" customHeight="1" x14ac:dyDescent="0.2">
      <c r="A191" s="3" t="s">
        <v>43</v>
      </c>
      <c r="B191" s="3" t="s">
        <v>205</v>
      </c>
      <c r="C191" s="3" t="s">
        <v>164</v>
      </c>
      <c r="D191" s="183" t="s">
        <v>164</v>
      </c>
      <c r="E191" s="183"/>
      <c r="F191" s="183"/>
      <c r="G191" s="183"/>
      <c r="H191" s="183"/>
      <c r="I191" s="3"/>
      <c r="J191" s="179" t="s">
        <v>252</v>
      </c>
      <c r="K191" s="179"/>
      <c r="L191" s="179"/>
      <c r="M191" s="179"/>
      <c r="N191" s="179"/>
      <c r="O191" s="184">
        <v>30000000</v>
      </c>
      <c r="P191" s="184"/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14">
        <f t="shared" si="2"/>
        <v>0</v>
      </c>
    </row>
    <row r="192" spans="1:23" ht="15" customHeight="1" x14ac:dyDescent="0.2">
      <c r="A192" s="3" t="s">
        <v>43</v>
      </c>
      <c r="B192" s="3" t="s">
        <v>205</v>
      </c>
      <c r="C192" s="3" t="s">
        <v>164</v>
      </c>
      <c r="D192" s="183" t="s">
        <v>164</v>
      </c>
      <c r="E192" s="183"/>
      <c r="F192" s="183"/>
      <c r="G192" s="183" t="s">
        <v>16</v>
      </c>
      <c r="H192" s="183"/>
      <c r="I192" s="3"/>
      <c r="J192" s="179" t="s">
        <v>253</v>
      </c>
      <c r="K192" s="179"/>
      <c r="L192" s="179"/>
      <c r="M192" s="179"/>
      <c r="N192" s="179"/>
      <c r="O192" s="184">
        <v>30000000</v>
      </c>
      <c r="P192" s="184"/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14">
        <f t="shared" si="2"/>
        <v>0</v>
      </c>
    </row>
    <row r="193" spans="1:23" ht="15.75" customHeight="1" x14ac:dyDescent="0.2">
      <c r="A193" s="6" t="s">
        <v>43</v>
      </c>
      <c r="B193" s="6" t="s">
        <v>205</v>
      </c>
      <c r="C193" s="6" t="s">
        <v>164</v>
      </c>
      <c r="D193" s="163" t="s">
        <v>164</v>
      </c>
      <c r="E193" s="163"/>
      <c r="F193" s="163"/>
      <c r="G193" s="163" t="s">
        <v>16</v>
      </c>
      <c r="H193" s="163"/>
      <c r="I193" s="6" t="s">
        <v>41</v>
      </c>
      <c r="J193" s="164" t="s">
        <v>254</v>
      </c>
      <c r="K193" s="164"/>
      <c r="L193" s="164"/>
      <c r="M193" s="164"/>
      <c r="N193" s="164"/>
      <c r="O193" s="185">
        <v>30000000</v>
      </c>
      <c r="P193" s="185"/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14">
        <f t="shared" si="2"/>
        <v>0</v>
      </c>
    </row>
    <row r="194" spans="1:23" ht="15.75" customHeight="1" x14ac:dyDescent="0.2">
      <c r="A194" s="3"/>
      <c r="B194" s="3"/>
      <c r="C194" s="3"/>
      <c r="D194" s="183"/>
      <c r="E194" s="183"/>
      <c r="F194" s="183"/>
      <c r="G194" s="183"/>
      <c r="H194" s="183"/>
      <c r="I194" s="3"/>
      <c r="J194" s="186" t="s">
        <v>255</v>
      </c>
      <c r="K194" s="186"/>
      <c r="L194" s="186"/>
      <c r="M194" s="186"/>
      <c r="N194" s="186"/>
      <c r="O194" s="184">
        <v>100000000000</v>
      </c>
      <c r="P194" s="184"/>
      <c r="Q194" s="5">
        <v>9440458871.4799995</v>
      </c>
      <c r="R194" s="5">
        <v>10894999986.809999</v>
      </c>
      <c r="S194" s="5">
        <v>9180201215.6900005</v>
      </c>
      <c r="T194" s="5">
        <v>11564768578.620001</v>
      </c>
      <c r="U194" s="5">
        <v>9468364661.6000004</v>
      </c>
      <c r="V194" s="5">
        <v>8714959605.7299995</v>
      </c>
      <c r="W194" s="14">
        <f t="shared" si="2"/>
        <v>59263752919.930008</v>
      </c>
    </row>
    <row r="195" spans="1:23" ht="15.75" customHeight="1" x14ac:dyDescent="0.2">
      <c r="A195" s="3"/>
      <c r="B195" s="3"/>
      <c r="C195" s="3"/>
      <c r="D195" s="183"/>
      <c r="E195" s="183"/>
      <c r="F195" s="183"/>
      <c r="G195" s="183"/>
      <c r="H195" s="183"/>
      <c r="I195" s="3"/>
      <c r="J195" s="186" t="s">
        <v>256</v>
      </c>
      <c r="K195" s="186"/>
      <c r="L195" s="186"/>
      <c r="M195" s="186"/>
      <c r="N195" s="186"/>
      <c r="O195" s="184">
        <v>0</v>
      </c>
      <c r="P195" s="184"/>
      <c r="Q195" s="5">
        <v>390859304.79000002</v>
      </c>
      <c r="R195" s="5">
        <v>-567251919.04999995</v>
      </c>
      <c r="S195" s="5">
        <v>1763810273.0699999</v>
      </c>
      <c r="T195" s="5">
        <v>-1147293017.5</v>
      </c>
      <c r="U195" s="5">
        <v>-182971275.62</v>
      </c>
      <c r="V195" s="5">
        <v>3211874421.9000001</v>
      </c>
      <c r="W195" s="14">
        <f t="shared" si="2"/>
        <v>3469027787.5900002</v>
      </c>
    </row>
    <row r="196" spans="1:23" ht="15.75" customHeight="1" x14ac:dyDescent="0.2">
      <c r="A196" s="3"/>
      <c r="B196" s="3"/>
      <c r="C196" s="3"/>
      <c r="D196" s="183"/>
      <c r="E196" s="183"/>
      <c r="F196" s="183"/>
      <c r="G196" s="183"/>
      <c r="H196" s="183"/>
      <c r="I196" s="3"/>
      <c r="J196" s="179" t="s">
        <v>257</v>
      </c>
      <c r="K196" s="179"/>
      <c r="L196" s="179"/>
      <c r="M196" s="179"/>
      <c r="N196" s="179"/>
      <c r="O196" s="184">
        <v>0</v>
      </c>
      <c r="P196" s="184"/>
      <c r="Q196" s="5">
        <v>2900855728.7600002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14">
        <f t="shared" si="2"/>
        <v>2900855728.7600002</v>
      </c>
    </row>
    <row r="197" spans="1:23" ht="15.75" customHeight="1" x14ac:dyDescent="0.2">
      <c r="A197" s="3" t="s">
        <v>258</v>
      </c>
      <c r="B197" s="3" t="s">
        <v>14</v>
      </c>
      <c r="C197" s="3"/>
      <c r="D197" s="183"/>
      <c r="E197" s="183"/>
      <c r="F197" s="183"/>
      <c r="G197" s="183"/>
      <c r="H197" s="183"/>
      <c r="I197" s="3"/>
      <c r="J197" s="179" t="s">
        <v>259</v>
      </c>
      <c r="K197" s="179"/>
      <c r="L197" s="179"/>
      <c r="M197" s="179"/>
      <c r="N197" s="179"/>
      <c r="O197" s="184">
        <v>0</v>
      </c>
      <c r="P197" s="184"/>
      <c r="Q197" s="5">
        <v>2900855728.7600002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14">
        <f t="shared" si="2"/>
        <v>2900855728.7600002</v>
      </c>
    </row>
    <row r="198" spans="1:23" ht="15.75" customHeight="1" x14ac:dyDescent="0.2">
      <c r="A198" s="3" t="s">
        <v>258</v>
      </c>
      <c r="B198" s="3" t="s">
        <v>14</v>
      </c>
      <c r="C198" s="3" t="s">
        <v>18</v>
      </c>
      <c r="D198" s="183"/>
      <c r="E198" s="183"/>
      <c r="F198" s="183"/>
      <c r="G198" s="183"/>
      <c r="H198" s="183"/>
      <c r="I198" s="3"/>
      <c r="J198" s="179" t="s">
        <v>260</v>
      </c>
      <c r="K198" s="179"/>
      <c r="L198" s="179"/>
      <c r="M198" s="179"/>
      <c r="N198" s="179"/>
      <c r="O198" s="184">
        <v>0</v>
      </c>
      <c r="P198" s="184"/>
      <c r="Q198" s="5">
        <v>2900855728.7600002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14">
        <f t="shared" si="2"/>
        <v>2900855728.7600002</v>
      </c>
    </row>
    <row r="199" spans="1:23" ht="15.75" customHeight="1" x14ac:dyDescent="0.2">
      <c r="A199" s="3" t="s">
        <v>258</v>
      </c>
      <c r="B199" s="3" t="s">
        <v>14</v>
      </c>
      <c r="C199" s="3" t="s">
        <v>18</v>
      </c>
      <c r="D199" s="183" t="s">
        <v>18</v>
      </c>
      <c r="E199" s="183"/>
      <c r="F199" s="183"/>
      <c r="G199" s="183"/>
      <c r="H199" s="183"/>
      <c r="I199" s="3"/>
      <c r="J199" s="179" t="s">
        <v>261</v>
      </c>
      <c r="K199" s="179"/>
      <c r="L199" s="179"/>
      <c r="M199" s="179"/>
      <c r="N199" s="179"/>
      <c r="O199" s="184">
        <v>0</v>
      </c>
      <c r="P199" s="184"/>
      <c r="Q199" s="5">
        <v>2900855728.7600002</v>
      </c>
      <c r="R199" s="5">
        <v>0</v>
      </c>
      <c r="S199" s="5">
        <v>0</v>
      </c>
      <c r="T199" s="5"/>
      <c r="U199" s="5">
        <v>0</v>
      </c>
      <c r="V199" s="5">
        <v>0</v>
      </c>
      <c r="W199" s="14">
        <f t="shared" si="2"/>
        <v>2900855728.7600002</v>
      </c>
    </row>
    <row r="200" spans="1:23" ht="15.75" customHeight="1" x14ac:dyDescent="0.2">
      <c r="A200" s="3" t="s">
        <v>258</v>
      </c>
      <c r="B200" s="3" t="s">
        <v>14</v>
      </c>
      <c r="C200" s="3" t="s">
        <v>18</v>
      </c>
      <c r="D200" s="183" t="s">
        <v>18</v>
      </c>
      <c r="E200" s="183"/>
      <c r="F200" s="183"/>
      <c r="G200" s="183" t="s">
        <v>18</v>
      </c>
      <c r="H200" s="183"/>
      <c r="I200" s="3"/>
      <c r="J200" s="179" t="s">
        <v>262</v>
      </c>
      <c r="K200" s="179"/>
      <c r="L200" s="179"/>
      <c r="M200" s="179"/>
      <c r="N200" s="179"/>
      <c r="O200" s="184">
        <v>0</v>
      </c>
      <c r="P200" s="184"/>
      <c r="Q200" s="5">
        <v>2900855728.7600002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14">
        <f t="shared" si="2"/>
        <v>2900855728.7600002</v>
      </c>
    </row>
    <row r="201" spans="1:23" x14ac:dyDescent="0.2">
      <c r="A201" s="6" t="s">
        <v>258</v>
      </c>
      <c r="B201" s="6" t="s">
        <v>14</v>
      </c>
      <c r="C201" s="6" t="s">
        <v>18</v>
      </c>
      <c r="D201" s="163" t="s">
        <v>18</v>
      </c>
      <c r="E201" s="163"/>
      <c r="F201" s="163"/>
      <c r="G201" s="163" t="s">
        <v>18</v>
      </c>
      <c r="H201" s="163"/>
      <c r="I201" s="6" t="s">
        <v>30</v>
      </c>
      <c r="J201" s="164" t="s">
        <v>262</v>
      </c>
      <c r="K201" s="164"/>
      <c r="L201" s="164"/>
      <c r="M201" s="164"/>
      <c r="N201" s="164"/>
      <c r="O201" s="185">
        <v>0</v>
      </c>
      <c r="P201" s="185"/>
      <c r="Q201" s="8">
        <v>2900855728.7600002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14">
        <f t="shared" si="2"/>
        <v>2900855728.7600002</v>
      </c>
    </row>
    <row r="202" spans="1:23" ht="15.75" customHeight="1" x14ac:dyDescent="0.2">
      <c r="A202" s="3"/>
      <c r="B202" s="3"/>
      <c r="C202" s="3"/>
      <c r="D202" s="183"/>
      <c r="E202" s="183"/>
      <c r="F202" s="183"/>
      <c r="G202" s="183"/>
      <c r="H202" s="183"/>
      <c r="I202" s="3"/>
      <c r="J202" s="186" t="s">
        <v>263</v>
      </c>
      <c r="K202" s="186"/>
      <c r="L202" s="186"/>
      <c r="M202" s="186"/>
      <c r="N202" s="186"/>
      <c r="O202" s="184">
        <v>0</v>
      </c>
      <c r="P202" s="184"/>
      <c r="Q202" s="5">
        <v>2900855728.7600002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14">
        <f t="shared" si="2"/>
        <v>2900855728.7600002</v>
      </c>
    </row>
    <row r="203" spans="1:23" ht="15.75" customHeight="1" x14ac:dyDescent="0.2">
      <c r="A203" s="3"/>
      <c r="B203" s="3"/>
      <c r="C203" s="3"/>
      <c r="D203" s="183"/>
      <c r="E203" s="183"/>
      <c r="F203" s="183"/>
      <c r="G203" s="183"/>
      <c r="H203" s="183"/>
      <c r="I203" s="3"/>
      <c r="J203" s="186" t="s">
        <v>264</v>
      </c>
      <c r="K203" s="186"/>
      <c r="L203" s="186"/>
      <c r="M203" s="186"/>
      <c r="N203" s="186"/>
      <c r="O203" s="184">
        <v>0</v>
      </c>
      <c r="P203" s="184"/>
      <c r="Q203" s="5">
        <v>3291715033.5500002</v>
      </c>
      <c r="R203" s="5">
        <v>-567251919.04999995</v>
      </c>
      <c r="S203" s="5">
        <v>1763810273.0699999</v>
      </c>
      <c r="T203" s="5">
        <v>-1147293017.5</v>
      </c>
      <c r="U203" s="5">
        <v>-182971275.62</v>
      </c>
      <c r="V203" s="5">
        <v>3211874421.9000001</v>
      </c>
      <c r="W203" s="14">
        <f>SUM(W195:W196)</f>
        <v>6369883516.3500004</v>
      </c>
    </row>
    <row r="204" spans="1:23" ht="14.25" customHeight="1" x14ac:dyDescent="0.2">
      <c r="A204" s="238"/>
      <c r="B204" s="238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38"/>
      <c r="N204" s="238"/>
      <c r="O204" s="238"/>
      <c r="P204" s="9"/>
      <c r="Q204" s="9"/>
      <c r="R204" s="9"/>
      <c r="S204" s="9"/>
      <c r="T204" s="9"/>
      <c r="U204" s="9"/>
      <c r="V204" s="9"/>
    </row>
    <row r="205" spans="1:23" ht="14.25" customHeight="1" x14ac:dyDescent="0.2">
      <c r="A205" s="238"/>
      <c r="B205" s="238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38"/>
      <c r="N205" s="238"/>
      <c r="O205" s="238"/>
      <c r="P205" s="9"/>
      <c r="Q205" s="9"/>
      <c r="R205" s="9"/>
      <c r="S205" s="10"/>
      <c r="T205" s="11"/>
      <c r="U205" s="10"/>
      <c r="V205" s="9"/>
    </row>
    <row r="206" spans="1:23" ht="14.25" customHeight="1" x14ac:dyDescent="0.2">
      <c r="A206" s="238" t="s">
        <v>265</v>
      </c>
      <c r="B206" s="238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38"/>
      <c r="N206" s="238"/>
      <c r="O206" s="238"/>
      <c r="P206" s="9"/>
      <c r="Q206" s="9"/>
      <c r="R206" s="9"/>
      <c r="S206" s="10"/>
      <c r="T206" s="11"/>
      <c r="U206" s="10"/>
      <c r="V206" s="9"/>
    </row>
    <row r="207" spans="1:23" ht="14.25" customHeight="1" x14ac:dyDescent="0.2">
      <c r="A207" s="238"/>
      <c r="B207" s="238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38"/>
      <c r="N207" s="238"/>
      <c r="O207" s="238"/>
      <c r="P207" s="9"/>
      <c r="Q207" s="9"/>
      <c r="R207" s="9"/>
      <c r="S207" s="9"/>
      <c r="T207" s="9"/>
      <c r="U207" s="9"/>
      <c r="V207" s="9"/>
    </row>
    <row r="208" spans="1:23" ht="51" customHeight="1" x14ac:dyDescent="0.2">
      <c r="A208" s="238"/>
      <c r="B208" s="238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38"/>
      <c r="N208" s="238"/>
      <c r="O208" s="238"/>
      <c r="P208" s="9"/>
      <c r="Q208" s="9"/>
      <c r="R208" s="9"/>
      <c r="S208" s="9"/>
      <c r="T208" s="9"/>
      <c r="U208" s="9"/>
      <c r="V208" s="9"/>
    </row>
    <row r="209" spans="1:22" ht="14.25" customHeight="1" x14ac:dyDescent="0.2">
      <c r="A209" s="239" t="s">
        <v>266</v>
      </c>
      <c r="B209" s="239"/>
      <c r="C209" s="239"/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9"/>
      <c r="Q209" s="9"/>
      <c r="R209" s="9"/>
      <c r="S209" s="9"/>
      <c r="T209" s="9"/>
      <c r="U209" s="9"/>
      <c r="V209" s="15"/>
    </row>
    <row r="210" spans="1:22" ht="14.25" customHeight="1" x14ac:dyDescent="0.2">
      <c r="A210" s="238" t="s">
        <v>267</v>
      </c>
      <c r="B210" s="238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38"/>
      <c r="N210" s="238"/>
      <c r="O210" s="238"/>
      <c r="P210" s="9"/>
      <c r="Q210" s="9"/>
      <c r="R210" s="9"/>
      <c r="S210" s="9"/>
      <c r="T210" s="9"/>
      <c r="U210" s="9"/>
      <c r="V210" s="9"/>
    </row>
    <row r="211" spans="1:22" ht="12.75" customHeight="1" x14ac:dyDescent="0.2"/>
    <row r="212" spans="1:22" ht="14.25" customHeight="1" x14ac:dyDescent="0.2">
      <c r="A212" s="240" t="s">
        <v>268</v>
      </c>
      <c r="B212" s="240"/>
      <c r="C212" s="240"/>
      <c r="D212" s="240"/>
      <c r="E212" s="240"/>
      <c r="F212" s="240"/>
      <c r="G212" s="240"/>
    </row>
    <row r="213" spans="1:22" ht="2.25" customHeight="1" x14ac:dyDescent="0.2">
      <c r="A213" s="240"/>
      <c r="B213" s="240"/>
      <c r="C213" s="240"/>
      <c r="D213" s="240"/>
      <c r="E213" s="240"/>
      <c r="F213" s="240"/>
      <c r="G213" s="240"/>
    </row>
  </sheetData>
  <mergeCells count="795">
    <mergeCell ref="A11:V11"/>
    <mergeCell ref="D12:F12"/>
    <mergeCell ref="G12:H12"/>
    <mergeCell ref="J12:N12"/>
    <mergeCell ref="O12:P12"/>
    <mergeCell ref="D13:F13"/>
    <mergeCell ref="G13:H13"/>
    <mergeCell ref="J13:N13"/>
    <mergeCell ref="O13:P13"/>
    <mergeCell ref="D14:F14"/>
    <mergeCell ref="G14:H14"/>
    <mergeCell ref="J14:N14"/>
    <mergeCell ref="O14:P14"/>
    <mergeCell ref="D15:F15"/>
    <mergeCell ref="G15:H15"/>
    <mergeCell ref="J15:N15"/>
    <mergeCell ref="O15:P15"/>
    <mergeCell ref="D16:F16"/>
    <mergeCell ref="G16:H16"/>
    <mergeCell ref="J16:N16"/>
    <mergeCell ref="O16:P16"/>
    <mergeCell ref="D17:F17"/>
    <mergeCell ref="G17:H17"/>
    <mergeCell ref="J17:N17"/>
    <mergeCell ref="O17:P17"/>
    <mergeCell ref="D18:F18"/>
    <mergeCell ref="G18:H18"/>
    <mergeCell ref="J18:N18"/>
    <mergeCell ref="O18:P18"/>
    <mergeCell ref="D19:F19"/>
    <mergeCell ref="G19:H19"/>
    <mergeCell ref="J19:N19"/>
    <mergeCell ref="O19:P19"/>
    <mergeCell ref="D20:F20"/>
    <mergeCell ref="G20:H20"/>
    <mergeCell ref="J20:N20"/>
    <mergeCell ref="O20:P20"/>
    <mergeCell ref="D21:F21"/>
    <mergeCell ref="G21:H21"/>
    <mergeCell ref="J21:N21"/>
    <mergeCell ref="O21:P21"/>
    <mergeCell ref="D22:F22"/>
    <mergeCell ref="G22:H22"/>
    <mergeCell ref="J22:N22"/>
    <mergeCell ref="O22:P22"/>
    <mergeCell ref="D23:F23"/>
    <mergeCell ref="G23:H23"/>
    <mergeCell ref="J23:N23"/>
    <mergeCell ref="O23:P23"/>
    <mergeCell ref="D24:F24"/>
    <mergeCell ref="G24:H24"/>
    <mergeCell ref="J24:N24"/>
    <mergeCell ref="O24:P24"/>
    <mergeCell ref="D25:F25"/>
    <mergeCell ref="G25:H25"/>
    <mergeCell ref="J25:N25"/>
    <mergeCell ref="O25:P25"/>
    <mergeCell ref="D26:F26"/>
    <mergeCell ref="G26:H26"/>
    <mergeCell ref="J26:N26"/>
    <mergeCell ref="O26:P26"/>
    <mergeCell ref="D27:F27"/>
    <mergeCell ref="G27:H27"/>
    <mergeCell ref="J27:N27"/>
    <mergeCell ref="O27:P27"/>
    <mergeCell ref="D28:F28"/>
    <mergeCell ref="G28:H28"/>
    <mergeCell ref="J28:N28"/>
    <mergeCell ref="O28:P28"/>
    <mergeCell ref="D29:F29"/>
    <mergeCell ref="G29:H29"/>
    <mergeCell ref="J29:N29"/>
    <mergeCell ref="O29:P29"/>
    <mergeCell ref="D30:F30"/>
    <mergeCell ref="G30:H30"/>
    <mergeCell ref="J30:N30"/>
    <mergeCell ref="O30:P30"/>
    <mergeCell ref="D31:F31"/>
    <mergeCell ref="G31:H31"/>
    <mergeCell ref="J31:N31"/>
    <mergeCell ref="O31:P31"/>
    <mergeCell ref="D32:F32"/>
    <mergeCell ref="G32:H32"/>
    <mergeCell ref="J32:N32"/>
    <mergeCell ref="O32:P32"/>
    <mergeCell ref="D33:F33"/>
    <mergeCell ref="G33:H33"/>
    <mergeCell ref="J33:N33"/>
    <mergeCell ref="O33:P33"/>
    <mergeCell ref="D34:F34"/>
    <mergeCell ref="G34:H34"/>
    <mergeCell ref="J34:N34"/>
    <mergeCell ref="O34:P34"/>
    <mergeCell ref="D35:F35"/>
    <mergeCell ref="G35:H35"/>
    <mergeCell ref="J35:N35"/>
    <mergeCell ref="O35:P35"/>
    <mergeCell ref="D36:F36"/>
    <mergeCell ref="G36:H36"/>
    <mergeCell ref="J36:N36"/>
    <mergeCell ref="O36:P36"/>
    <mergeCell ref="D37:F37"/>
    <mergeCell ref="G37:H37"/>
    <mergeCell ref="J37:N37"/>
    <mergeCell ref="O37:P37"/>
    <mergeCell ref="D38:F38"/>
    <mergeCell ref="G38:H38"/>
    <mergeCell ref="J38:N38"/>
    <mergeCell ref="O38:P38"/>
    <mergeCell ref="D39:F39"/>
    <mergeCell ref="G39:H39"/>
    <mergeCell ref="J39:N39"/>
    <mergeCell ref="O39:P39"/>
    <mergeCell ref="D40:F40"/>
    <mergeCell ref="G40:H40"/>
    <mergeCell ref="J40:N40"/>
    <mergeCell ref="O40:P40"/>
    <mergeCell ref="D41:F41"/>
    <mergeCell ref="G41:H41"/>
    <mergeCell ref="J41:N41"/>
    <mergeCell ref="O41:P41"/>
    <mergeCell ref="D42:F42"/>
    <mergeCell ref="G42:H42"/>
    <mergeCell ref="J42:N42"/>
    <mergeCell ref="O42:P42"/>
    <mergeCell ref="D43:F43"/>
    <mergeCell ref="G43:H43"/>
    <mergeCell ref="J43:N43"/>
    <mergeCell ref="O43:P43"/>
    <mergeCell ref="D44:F44"/>
    <mergeCell ref="G44:H44"/>
    <mergeCell ref="J44:N44"/>
    <mergeCell ref="O44:P44"/>
    <mergeCell ref="D45:F45"/>
    <mergeCell ref="G45:H45"/>
    <mergeCell ref="J45:N45"/>
    <mergeCell ref="O45:P45"/>
    <mergeCell ref="D46:F46"/>
    <mergeCell ref="G46:H46"/>
    <mergeCell ref="J46:N46"/>
    <mergeCell ref="O46:P46"/>
    <mergeCell ref="D47:F47"/>
    <mergeCell ref="G47:H47"/>
    <mergeCell ref="J47:N47"/>
    <mergeCell ref="O47:P47"/>
    <mergeCell ref="D48:F48"/>
    <mergeCell ref="G48:H48"/>
    <mergeCell ref="J48:N48"/>
    <mergeCell ref="O48:P48"/>
    <mergeCell ref="D49:F49"/>
    <mergeCell ref="G49:H49"/>
    <mergeCell ref="J49:N49"/>
    <mergeCell ref="O49:P49"/>
    <mergeCell ref="D50:F50"/>
    <mergeCell ref="G50:H50"/>
    <mergeCell ref="J50:N50"/>
    <mergeCell ref="O50:P50"/>
    <mergeCell ref="D51:F51"/>
    <mergeCell ref="G51:H51"/>
    <mergeCell ref="J51:N51"/>
    <mergeCell ref="O51:P51"/>
    <mergeCell ref="D52:F52"/>
    <mergeCell ref="G52:H52"/>
    <mergeCell ref="J52:N52"/>
    <mergeCell ref="O52:P52"/>
    <mergeCell ref="D53:F53"/>
    <mergeCell ref="G53:H53"/>
    <mergeCell ref="J53:N53"/>
    <mergeCell ref="O53:P53"/>
    <mergeCell ref="D54:F54"/>
    <mergeCell ref="G54:H54"/>
    <mergeCell ref="J54:N54"/>
    <mergeCell ref="O54:P54"/>
    <mergeCell ref="D55:F55"/>
    <mergeCell ref="G55:H55"/>
    <mergeCell ref="J55:N55"/>
    <mergeCell ref="O55:P55"/>
    <mergeCell ref="D56:F56"/>
    <mergeCell ref="G56:H56"/>
    <mergeCell ref="J56:N56"/>
    <mergeCell ref="O56:P56"/>
    <mergeCell ref="D57:F57"/>
    <mergeCell ref="G57:H57"/>
    <mergeCell ref="J57:N57"/>
    <mergeCell ref="O57:P57"/>
    <mergeCell ref="D58:F58"/>
    <mergeCell ref="G58:H58"/>
    <mergeCell ref="J58:N58"/>
    <mergeCell ref="O58:P58"/>
    <mergeCell ref="D59:F59"/>
    <mergeCell ref="G59:H59"/>
    <mergeCell ref="J59:N59"/>
    <mergeCell ref="O59:P59"/>
    <mergeCell ref="D60:F60"/>
    <mergeCell ref="G60:H60"/>
    <mergeCell ref="J60:N60"/>
    <mergeCell ref="O60:P60"/>
    <mergeCell ref="D61:F61"/>
    <mergeCell ref="G61:H61"/>
    <mergeCell ref="J61:N61"/>
    <mergeCell ref="O61:P61"/>
    <mergeCell ref="D62:F62"/>
    <mergeCell ref="G62:H62"/>
    <mergeCell ref="J62:N62"/>
    <mergeCell ref="O62:P62"/>
    <mergeCell ref="D63:F63"/>
    <mergeCell ref="G63:H63"/>
    <mergeCell ref="J63:N63"/>
    <mergeCell ref="O63:P63"/>
    <mergeCell ref="D64:F64"/>
    <mergeCell ref="G64:H64"/>
    <mergeCell ref="J64:N64"/>
    <mergeCell ref="O64:P64"/>
    <mergeCell ref="D65:F65"/>
    <mergeCell ref="G65:H65"/>
    <mergeCell ref="J65:N65"/>
    <mergeCell ref="O65:P65"/>
    <mergeCell ref="D66:F66"/>
    <mergeCell ref="G66:H66"/>
    <mergeCell ref="J66:N66"/>
    <mergeCell ref="O66:P66"/>
    <mergeCell ref="D67:F67"/>
    <mergeCell ref="G67:H67"/>
    <mergeCell ref="J67:N67"/>
    <mergeCell ref="O67:P67"/>
    <mergeCell ref="D68:F68"/>
    <mergeCell ref="G68:H68"/>
    <mergeCell ref="J68:N68"/>
    <mergeCell ref="O68:P68"/>
    <mergeCell ref="D69:F69"/>
    <mergeCell ref="G69:H69"/>
    <mergeCell ref="J69:N69"/>
    <mergeCell ref="O69:P69"/>
    <mergeCell ref="D70:F70"/>
    <mergeCell ref="G70:H70"/>
    <mergeCell ref="J70:N70"/>
    <mergeCell ref="O70:P70"/>
    <mergeCell ref="D71:F71"/>
    <mergeCell ref="G71:H71"/>
    <mergeCell ref="J71:N71"/>
    <mergeCell ref="O71:P71"/>
    <mergeCell ref="D72:F72"/>
    <mergeCell ref="G72:H72"/>
    <mergeCell ref="J72:N72"/>
    <mergeCell ref="O72:P72"/>
    <mergeCell ref="D73:F73"/>
    <mergeCell ref="G73:H73"/>
    <mergeCell ref="J73:N73"/>
    <mergeCell ref="O73:P73"/>
    <mergeCell ref="D74:F74"/>
    <mergeCell ref="G74:H74"/>
    <mergeCell ref="J74:N74"/>
    <mergeCell ref="O74:P74"/>
    <mergeCell ref="D75:F75"/>
    <mergeCell ref="G75:H75"/>
    <mergeCell ref="J75:N75"/>
    <mergeCell ref="O75:P75"/>
    <mergeCell ref="D76:F76"/>
    <mergeCell ref="G76:H76"/>
    <mergeCell ref="J76:N76"/>
    <mergeCell ref="O76:P76"/>
    <mergeCell ref="D77:F77"/>
    <mergeCell ref="G77:H77"/>
    <mergeCell ref="J77:N77"/>
    <mergeCell ref="O77:P77"/>
    <mergeCell ref="D78:F78"/>
    <mergeCell ref="G78:H78"/>
    <mergeCell ref="J78:N78"/>
    <mergeCell ref="O78:P78"/>
    <mergeCell ref="D79:F79"/>
    <mergeCell ref="G79:H79"/>
    <mergeCell ref="J79:N79"/>
    <mergeCell ref="O79:P79"/>
    <mergeCell ref="D80:F80"/>
    <mergeCell ref="G80:H80"/>
    <mergeCell ref="J80:N80"/>
    <mergeCell ref="O80:P80"/>
    <mergeCell ref="D81:F81"/>
    <mergeCell ref="G81:H81"/>
    <mergeCell ref="J81:N81"/>
    <mergeCell ref="O81:P81"/>
    <mergeCell ref="D82:F82"/>
    <mergeCell ref="G82:H82"/>
    <mergeCell ref="J82:N82"/>
    <mergeCell ref="O82:P82"/>
    <mergeCell ref="D83:F83"/>
    <mergeCell ref="G83:H83"/>
    <mergeCell ref="J83:N83"/>
    <mergeCell ref="O83:P83"/>
    <mergeCell ref="D84:F84"/>
    <mergeCell ref="G84:H84"/>
    <mergeCell ref="J84:N84"/>
    <mergeCell ref="O84:P84"/>
    <mergeCell ref="D85:F85"/>
    <mergeCell ref="G85:H85"/>
    <mergeCell ref="J85:N85"/>
    <mergeCell ref="O85:P85"/>
    <mergeCell ref="D86:F86"/>
    <mergeCell ref="G86:H86"/>
    <mergeCell ref="J86:N86"/>
    <mergeCell ref="O86:P86"/>
    <mergeCell ref="D87:F87"/>
    <mergeCell ref="G87:H87"/>
    <mergeCell ref="J87:N87"/>
    <mergeCell ref="O87:P87"/>
    <mergeCell ref="D88:F88"/>
    <mergeCell ref="G88:H88"/>
    <mergeCell ref="J88:N88"/>
    <mergeCell ref="O88:P88"/>
    <mergeCell ref="D89:F89"/>
    <mergeCell ref="G89:H89"/>
    <mergeCell ref="J89:N89"/>
    <mergeCell ref="O89:P89"/>
    <mergeCell ref="D90:F90"/>
    <mergeCell ref="G90:H90"/>
    <mergeCell ref="J90:N90"/>
    <mergeCell ref="O90:P90"/>
    <mergeCell ref="D91:F91"/>
    <mergeCell ref="G91:H91"/>
    <mergeCell ref="J91:N91"/>
    <mergeCell ref="O91:P91"/>
    <mergeCell ref="D92:F92"/>
    <mergeCell ref="G92:H92"/>
    <mergeCell ref="J92:N92"/>
    <mergeCell ref="O92:P92"/>
    <mergeCell ref="D93:F93"/>
    <mergeCell ref="G93:H93"/>
    <mergeCell ref="J93:N93"/>
    <mergeCell ref="O93:P93"/>
    <mergeCell ref="D94:F94"/>
    <mergeCell ref="G94:H94"/>
    <mergeCell ref="J94:N94"/>
    <mergeCell ref="O94:P94"/>
    <mergeCell ref="D95:F95"/>
    <mergeCell ref="G95:H95"/>
    <mergeCell ref="J95:N95"/>
    <mergeCell ref="O95:P95"/>
    <mergeCell ref="D96:F96"/>
    <mergeCell ref="G96:H96"/>
    <mergeCell ref="J96:N96"/>
    <mergeCell ref="O96:P96"/>
    <mergeCell ref="D97:F97"/>
    <mergeCell ref="G97:H97"/>
    <mergeCell ref="J97:N97"/>
    <mergeCell ref="O97:P97"/>
    <mergeCell ref="D98:F98"/>
    <mergeCell ref="G98:H98"/>
    <mergeCell ref="J98:N98"/>
    <mergeCell ref="O98:P98"/>
    <mergeCell ref="D99:F99"/>
    <mergeCell ref="G99:H99"/>
    <mergeCell ref="J99:N99"/>
    <mergeCell ref="O99:P99"/>
    <mergeCell ref="D100:F100"/>
    <mergeCell ref="G100:H100"/>
    <mergeCell ref="J100:N100"/>
    <mergeCell ref="O100:P100"/>
    <mergeCell ref="D101:F101"/>
    <mergeCell ref="G101:H101"/>
    <mergeCell ref="J101:N101"/>
    <mergeCell ref="O101:P101"/>
    <mergeCell ref="D102:F102"/>
    <mergeCell ref="G102:H102"/>
    <mergeCell ref="J102:N102"/>
    <mergeCell ref="O102:P102"/>
    <mergeCell ref="D103:F103"/>
    <mergeCell ref="G103:H103"/>
    <mergeCell ref="J103:N103"/>
    <mergeCell ref="O103:P103"/>
    <mergeCell ref="D104:F104"/>
    <mergeCell ref="G104:H104"/>
    <mergeCell ref="J104:N104"/>
    <mergeCell ref="O104:P104"/>
    <mergeCell ref="D105:F105"/>
    <mergeCell ref="G105:H105"/>
    <mergeCell ref="J105:N105"/>
    <mergeCell ref="O105:P105"/>
    <mergeCell ref="D106:F106"/>
    <mergeCell ref="G106:H106"/>
    <mergeCell ref="J106:N106"/>
    <mergeCell ref="O106:P106"/>
    <mergeCell ref="D107:F107"/>
    <mergeCell ref="G107:H107"/>
    <mergeCell ref="J107:N107"/>
    <mergeCell ref="O107:P107"/>
    <mergeCell ref="D108:F108"/>
    <mergeCell ref="G108:H108"/>
    <mergeCell ref="J108:N108"/>
    <mergeCell ref="O108:P108"/>
    <mergeCell ref="D109:F109"/>
    <mergeCell ref="G109:H109"/>
    <mergeCell ref="J109:N109"/>
    <mergeCell ref="O109:P109"/>
    <mergeCell ref="D110:F110"/>
    <mergeCell ref="G110:H110"/>
    <mergeCell ref="J110:N110"/>
    <mergeCell ref="O110:P110"/>
    <mergeCell ref="D111:F111"/>
    <mergeCell ref="G111:H111"/>
    <mergeCell ref="J111:N111"/>
    <mergeCell ref="O111:P111"/>
    <mergeCell ref="D112:F112"/>
    <mergeCell ref="G112:H112"/>
    <mergeCell ref="J112:N112"/>
    <mergeCell ref="O112:P112"/>
    <mergeCell ref="D113:F113"/>
    <mergeCell ref="G113:H113"/>
    <mergeCell ref="J113:N113"/>
    <mergeCell ref="O113:P113"/>
    <mergeCell ref="D114:F114"/>
    <mergeCell ref="G114:H114"/>
    <mergeCell ref="J114:N114"/>
    <mergeCell ref="O114:P114"/>
    <mergeCell ref="D115:F115"/>
    <mergeCell ref="G115:H115"/>
    <mergeCell ref="J115:N115"/>
    <mergeCell ref="O115:P115"/>
    <mergeCell ref="D116:F116"/>
    <mergeCell ref="G116:H116"/>
    <mergeCell ref="J116:N116"/>
    <mergeCell ref="O116:P116"/>
    <mergeCell ref="D117:F117"/>
    <mergeCell ref="G117:H117"/>
    <mergeCell ref="J117:N117"/>
    <mergeCell ref="O117:P117"/>
    <mergeCell ref="D118:F118"/>
    <mergeCell ref="G118:H118"/>
    <mergeCell ref="J118:N118"/>
    <mergeCell ref="O118:P118"/>
    <mergeCell ref="D119:F119"/>
    <mergeCell ref="G119:H119"/>
    <mergeCell ref="J119:N119"/>
    <mergeCell ref="O119:P119"/>
    <mergeCell ref="D120:F120"/>
    <mergeCell ref="G120:H120"/>
    <mergeCell ref="J120:N120"/>
    <mergeCell ref="O120:P120"/>
    <mergeCell ref="D121:F121"/>
    <mergeCell ref="G121:H121"/>
    <mergeCell ref="J121:N121"/>
    <mergeCell ref="O121:P121"/>
    <mergeCell ref="D122:F122"/>
    <mergeCell ref="G122:H122"/>
    <mergeCell ref="J122:N122"/>
    <mergeCell ref="O122:P122"/>
    <mergeCell ref="D123:F123"/>
    <mergeCell ref="G123:H123"/>
    <mergeCell ref="J123:N123"/>
    <mergeCell ref="O123:P123"/>
    <mergeCell ref="D124:F124"/>
    <mergeCell ref="G124:H124"/>
    <mergeCell ref="J124:N124"/>
    <mergeCell ref="O124:P124"/>
    <mergeCell ref="D125:F125"/>
    <mergeCell ref="G125:H125"/>
    <mergeCell ref="J125:N125"/>
    <mergeCell ref="O125:P125"/>
    <mergeCell ref="D126:F126"/>
    <mergeCell ref="G126:H126"/>
    <mergeCell ref="J126:N126"/>
    <mergeCell ref="O126:P126"/>
    <mergeCell ref="D127:F127"/>
    <mergeCell ref="G127:H127"/>
    <mergeCell ref="J127:N127"/>
    <mergeCell ref="O127:P127"/>
    <mergeCell ref="D128:F128"/>
    <mergeCell ref="G128:H128"/>
    <mergeCell ref="J128:N128"/>
    <mergeCell ref="O128:P128"/>
    <mergeCell ref="D129:F129"/>
    <mergeCell ref="G129:H129"/>
    <mergeCell ref="J129:N129"/>
    <mergeCell ref="O129:P129"/>
    <mergeCell ref="D130:F130"/>
    <mergeCell ref="G130:H130"/>
    <mergeCell ref="J130:N130"/>
    <mergeCell ref="O130:P130"/>
    <mergeCell ref="D131:F131"/>
    <mergeCell ref="G131:H131"/>
    <mergeCell ref="J131:N131"/>
    <mergeCell ref="O131:P131"/>
    <mergeCell ref="D132:F132"/>
    <mergeCell ref="G132:H132"/>
    <mergeCell ref="J132:N132"/>
    <mergeCell ref="O132:P132"/>
    <mergeCell ref="D133:F133"/>
    <mergeCell ref="G133:H133"/>
    <mergeCell ref="J133:N133"/>
    <mergeCell ref="O133:P133"/>
    <mergeCell ref="D134:F134"/>
    <mergeCell ref="G134:H134"/>
    <mergeCell ref="J134:N134"/>
    <mergeCell ref="O134:P134"/>
    <mergeCell ref="D135:F135"/>
    <mergeCell ref="G135:H135"/>
    <mergeCell ref="J135:N135"/>
    <mergeCell ref="O135:P135"/>
    <mergeCell ref="D136:F136"/>
    <mergeCell ref="G136:H136"/>
    <mergeCell ref="J136:N136"/>
    <mergeCell ref="O136:P136"/>
    <mergeCell ref="D137:F137"/>
    <mergeCell ref="G137:H137"/>
    <mergeCell ref="J137:N137"/>
    <mergeCell ref="O137:P137"/>
    <mergeCell ref="D138:F138"/>
    <mergeCell ref="G138:H138"/>
    <mergeCell ref="J138:N138"/>
    <mergeCell ref="O138:P138"/>
    <mergeCell ref="D139:F139"/>
    <mergeCell ref="G139:H139"/>
    <mergeCell ref="J139:N139"/>
    <mergeCell ref="O139:P139"/>
    <mergeCell ref="D140:F140"/>
    <mergeCell ref="G140:H140"/>
    <mergeCell ref="J140:N140"/>
    <mergeCell ref="O140:P140"/>
    <mergeCell ref="D141:F141"/>
    <mergeCell ref="G141:H141"/>
    <mergeCell ref="J141:N141"/>
    <mergeCell ref="O141:P141"/>
    <mergeCell ref="D142:F142"/>
    <mergeCell ref="G142:H142"/>
    <mergeCell ref="J142:N142"/>
    <mergeCell ref="O142:P142"/>
    <mergeCell ref="D143:F143"/>
    <mergeCell ref="G143:H143"/>
    <mergeCell ref="J143:N143"/>
    <mergeCell ref="O143:P143"/>
    <mergeCell ref="D144:F144"/>
    <mergeCell ref="G144:H144"/>
    <mergeCell ref="J144:N144"/>
    <mergeCell ref="O144:P144"/>
    <mergeCell ref="D145:F145"/>
    <mergeCell ref="G145:H145"/>
    <mergeCell ref="J145:N145"/>
    <mergeCell ref="O145:P145"/>
    <mergeCell ref="D146:F146"/>
    <mergeCell ref="G146:H146"/>
    <mergeCell ref="J146:N146"/>
    <mergeCell ref="O146:P146"/>
    <mergeCell ref="D147:F147"/>
    <mergeCell ref="G147:H147"/>
    <mergeCell ref="J147:N147"/>
    <mergeCell ref="O147:P147"/>
    <mergeCell ref="D148:F148"/>
    <mergeCell ref="G148:H148"/>
    <mergeCell ref="J148:N148"/>
    <mergeCell ref="O148:P148"/>
    <mergeCell ref="D149:F149"/>
    <mergeCell ref="G149:H149"/>
    <mergeCell ref="J149:N149"/>
    <mergeCell ref="O149:P149"/>
    <mergeCell ref="D150:F150"/>
    <mergeCell ref="G150:H150"/>
    <mergeCell ref="J150:N150"/>
    <mergeCell ref="O150:P150"/>
    <mergeCell ref="D151:F151"/>
    <mergeCell ref="G151:H151"/>
    <mergeCell ref="J151:N151"/>
    <mergeCell ref="O151:P151"/>
    <mergeCell ref="D152:F152"/>
    <mergeCell ref="G152:H152"/>
    <mergeCell ref="J152:N152"/>
    <mergeCell ref="O152:P152"/>
    <mergeCell ref="D153:F153"/>
    <mergeCell ref="G153:H153"/>
    <mergeCell ref="J153:N153"/>
    <mergeCell ref="O153:P153"/>
    <mergeCell ref="D154:F154"/>
    <mergeCell ref="G154:H154"/>
    <mergeCell ref="J154:N154"/>
    <mergeCell ref="O154:P154"/>
    <mergeCell ref="D155:F155"/>
    <mergeCell ref="G155:H155"/>
    <mergeCell ref="J155:N155"/>
    <mergeCell ref="O155:P155"/>
    <mergeCell ref="D156:F156"/>
    <mergeCell ref="G156:H156"/>
    <mergeCell ref="J156:N156"/>
    <mergeCell ref="O156:P156"/>
    <mergeCell ref="D157:F157"/>
    <mergeCell ref="G157:H157"/>
    <mergeCell ref="J157:N157"/>
    <mergeCell ref="O157:P157"/>
    <mergeCell ref="D158:F158"/>
    <mergeCell ref="G158:H158"/>
    <mergeCell ref="J158:N158"/>
    <mergeCell ref="O158:P158"/>
    <mergeCell ref="D159:F159"/>
    <mergeCell ref="G159:H159"/>
    <mergeCell ref="J159:N159"/>
    <mergeCell ref="O159:P159"/>
    <mergeCell ref="D160:F160"/>
    <mergeCell ref="G160:H160"/>
    <mergeCell ref="J160:N160"/>
    <mergeCell ref="O160:P160"/>
    <mergeCell ref="D161:F161"/>
    <mergeCell ref="G161:H161"/>
    <mergeCell ref="J161:N161"/>
    <mergeCell ref="O161:P161"/>
    <mergeCell ref="D162:F162"/>
    <mergeCell ref="G162:H162"/>
    <mergeCell ref="J162:N162"/>
    <mergeCell ref="O162:P162"/>
    <mergeCell ref="D163:F163"/>
    <mergeCell ref="G163:H163"/>
    <mergeCell ref="J163:N163"/>
    <mergeCell ref="O163:P163"/>
    <mergeCell ref="D164:F164"/>
    <mergeCell ref="G164:H164"/>
    <mergeCell ref="J164:N164"/>
    <mergeCell ref="O164:P164"/>
    <mergeCell ref="D165:F165"/>
    <mergeCell ref="G165:H165"/>
    <mergeCell ref="J165:N165"/>
    <mergeCell ref="O165:P165"/>
    <mergeCell ref="D166:F166"/>
    <mergeCell ref="G166:H166"/>
    <mergeCell ref="J166:N166"/>
    <mergeCell ref="O166:P166"/>
    <mergeCell ref="D167:F167"/>
    <mergeCell ref="G167:H167"/>
    <mergeCell ref="J167:N167"/>
    <mergeCell ref="O167:P167"/>
    <mergeCell ref="D168:F168"/>
    <mergeCell ref="G168:H168"/>
    <mergeCell ref="J168:N168"/>
    <mergeCell ref="O168:P168"/>
    <mergeCell ref="D169:F169"/>
    <mergeCell ref="G169:H169"/>
    <mergeCell ref="J169:N169"/>
    <mergeCell ref="O169:P169"/>
    <mergeCell ref="D170:F170"/>
    <mergeCell ref="G170:H170"/>
    <mergeCell ref="J170:N170"/>
    <mergeCell ref="O170:P170"/>
    <mergeCell ref="D171:F171"/>
    <mergeCell ref="G171:H171"/>
    <mergeCell ref="J171:N171"/>
    <mergeCell ref="O171:P171"/>
    <mergeCell ref="D172:F172"/>
    <mergeCell ref="G172:H172"/>
    <mergeCell ref="J172:N172"/>
    <mergeCell ref="O172:P172"/>
    <mergeCell ref="D173:F173"/>
    <mergeCell ref="G173:H173"/>
    <mergeCell ref="J173:N173"/>
    <mergeCell ref="O173:P173"/>
    <mergeCell ref="D174:F174"/>
    <mergeCell ref="G174:H174"/>
    <mergeCell ref="J174:N174"/>
    <mergeCell ref="O174:P174"/>
    <mergeCell ref="D175:F175"/>
    <mergeCell ref="G175:H175"/>
    <mergeCell ref="J175:N175"/>
    <mergeCell ref="O175:P175"/>
    <mergeCell ref="D176:F176"/>
    <mergeCell ref="G176:H176"/>
    <mergeCell ref="J176:N176"/>
    <mergeCell ref="O176:P176"/>
    <mergeCell ref="D177:F177"/>
    <mergeCell ref="G177:H177"/>
    <mergeCell ref="J177:N177"/>
    <mergeCell ref="O177:P177"/>
    <mergeCell ref="D178:F178"/>
    <mergeCell ref="G178:H178"/>
    <mergeCell ref="J178:N178"/>
    <mergeCell ref="O178:P178"/>
    <mergeCell ref="D179:F179"/>
    <mergeCell ref="G179:H179"/>
    <mergeCell ref="J179:N179"/>
    <mergeCell ref="O179:P179"/>
    <mergeCell ref="D180:F180"/>
    <mergeCell ref="G180:H180"/>
    <mergeCell ref="J180:N180"/>
    <mergeCell ref="O180:P180"/>
    <mergeCell ref="D181:F181"/>
    <mergeCell ref="G181:H181"/>
    <mergeCell ref="J181:N181"/>
    <mergeCell ref="O181:P181"/>
    <mergeCell ref="D182:F182"/>
    <mergeCell ref="G182:H182"/>
    <mergeCell ref="J182:N182"/>
    <mergeCell ref="O182:P182"/>
    <mergeCell ref="D183:F183"/>
    <mergeCell ref="G183:H183"/>
    <mergeCell ref="J183:N183"/>
    <mergeCell ref="O183:P183"/>
    <mergeCell ref="D184:F184"/>
    <mergeCell ref="G184:H184"/>
    <mergeCell ref="J184:N184"/>
    <mergeCell ref="O184:P184"/>
    <mergeCell ref="D185:F185"/>
    <mergeCell ref="G185:H185"/>
    <mergeCell ref="J185:N185"/>
    <mergeCell ref="O185:P185"/>
    <mergeCell ref="D186:F186"/>
    <mergeCell ref="G186:H186"/>
    <mergeCell ref="J186:N186"/>
    <mergeCell ref="O186:P186"/>
    <mergeCell ref="D187:F187"/>
    <mergeCell ref="G187:H187"/>
    <mergeCell ref="J187:N187"/>
    <mergeCell ref="O187:P187"/>
    <mergeCell ref="D188:F188"/>
    <mergeCell ref="G188:H188"/>
    <mergeCell ref="J188:N188"/>
    <mergeCell ref="O188:P188"/>
    <mergeCell ref="D189:F189"/>
    <mergeCell ref="G189:H189"/>
    <mergeCell ref="J189:N189"/>
    <mergeCell ref="O189:P189"/>
    <mergeCell ref="D190:F190"/>
    <mergeCell ref="G190:H190"/>
    <mergeCell ref="J190:N190"/>
    <mergeCell ref="O190:P190"/>
    <mergeCell ref="D191:F191"/>
    <mergeCell ref="G191:H191"/>
    <mergeCell ref="J191:N191"/>
    <mergeCell ref="O191:P191"/>
    <mergeCell ref="D192:F192"/>
    <mergeCell ref="G192:H192"/>
    <mergeCell ref="J192:N192"/>
    <mergeCell ref="O192:P192"/>
    <mergeCell ref="D193:F193"/>
    <mergeCell ref="G193:H193"/>
    <mergeCell ref="J193:N193"/>
    <mergeCell ref="O193:P193"/>
    <mergeCell ref="D194:F194"/>
    <mergeCell ref="G194:H194"/>
    <mergeCell ref="J194:N194"/>
    <mergeCell ref="O194:P194"/>
    <mergeCell ref="D195:F195"/>
    <mergeCell ref="G195:H195"/>
    <mergeCell ref="J195:N195"/>
    <mergeCell ref="O195:P195"/>
    <mergeCell ref="D196:F196"/>
    <mergeCell ref="G196:H196"/>
    <mergeCell ref="J196:N196"/>
    <mergeCell ref="O196:P196"/>
    <mergeCell ref="G202:H202"/>
    <mergeCell ref="J202:N202"/>
    <mergeCell ref="O202:P202"/>
    <mergeCell ref="D197:F197"/>
    <mergeCell ref="G197:H197"/>
    <mergeCell ref="J197:N197"/>
    <mergeCell ref="O197:P197"/>
    <mergeCell ref="D198:F198"/>
    <mergeCell ref="G198:H198"/>
    <mergeCell ref="J198:N198"/>
    <mergeCell ref="O198:P198"/>
    <mergeCell ref="D199:F199"/>
    <mergeCell ref="G199:H199"/>
    <mergeCell ref="J199:N199"/>
    <mergeCell ref="O199:P199"/>
    <mergeCell ref="A207:O207"/>
    <mergeCell ref="A208:O208"/>
    <mergeCell ref="A209:O209"/>
    <mergeCell ref="A210:O210"/>
    <mergeCell ref="A212:G213"/>
    <mergeCell ref="Q9:Q10"/>
    <mergeCell ref="S9:S10"/>
    <mergeCell ref="T9:T10"/>
    <mergeCell ref="D203:F203"/>
    <mergeCell ref="G203:H203"/>
    <mergeCell ref="J203:N203"/>
    <mergeCell ref="O203:P203"/>
    <mergeCell ref="A204:O204"/>
    <mergeCell ref="A205:O205"/>
    <mergeCell ref="A206:O206"/>
    <mergeCell ref="D200:F200"/>
    <mergeCell ref="G200:H200"/>
    <mergeCell ref="J200:N200"/>
    <mergeCell ref="O200:P200"/>
    <mergeCell ref="D201:F201"/>
    <mergeCell ref="G201:H201"/>
    <mergeCell ref="J201:N201"/>
    <mergeCell ref="O201:P201"/>
    <mergeCell ref="D202:F202"/>
    <mergeCell ref="W9:W10"/>
    <mergeCell ref="A1:W1"/>
    <mergeCell ref="A2:W2"/>
    <mergeCell ref="A3:W3"/>
    <mergeCell ref="A4:W4"/>
    <mergeCell ref="A5:W5"/>
    <mergeCell ref="A7:L7"/>
    <mergeCell ref="A8:L8"/>
    <mergeCell ref="N8:Q8"/>
    <mergeCell ref="A9:I10"/>
    <mergeCell ref="J9:N10"/>
    <mergeCell ref="O9:P10"/>
    <mergeCell ref="V9:V10"/>
    <mergeCell ref="R9:R10"/>
    <mergeCell ref="U9:U10"/>
  </mergeCells>
  <pageMargins left="0.78740155696868896" right="0.590551197528839" top="0.590551197528839" bottom="0.590551197528839" header="0.3" footer="0.3"/>
  <pageSetup paperSize="1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26"/>
  <sheetViews>
    <sheetView topLeftCell="O6" workbookViewId="0">
      <selection activeCell="X18" sqref="X18"/>
    </sheetView>
  </sheetViews>
  <sheetFormatPr defaultRowHeight="11.25" x14ac:dyDescent="0.2"/>
  <cols>
    <col min="1" max="2" width="2.140625" style="12" customWidth="1"/>
    <col min="3" max="3" width="2.7109375" style="12" customWidth="1"/>
    <col min="4" max="4" width="1.140625" style="12" customWidth="1"/>
    <col min="5" max="5" width="0.85546875" style="12" customWidth="1"/>
    <col min="6" max="6" width="0.7109375" style="12" customWidth="1"/>
    <col min="7" max="7" width="1.28515625" style="12" customWidth="1"/>
    <col min="8" max="8" width="1.42578125" style="12" customWidth="1"/>
    <col min="9" max="9" width="5.85546875" style="12" customWidth="1"/>
    <col min="10" max="10" width="2.140625" style="12" customWidth="1"/>
    <col min="11" max="11" width="1.5703125" style="12" customWidth="1"/>
    <col min="12" max="12" width="3.140625" style="12" customWidth="1"/>
    <col min="13" max="13" width="1.85546875" style="12" customWidth="1"/>
    <col min="14" max="14" width="30.5703125" style="12" customWidth="1"/>
    <col min="15" max="15" width="15" style="12" customWidth="1"/>
    <col min="16" max="16" width="3.28515625" style="12" customWidth="1"/>
    <col min="17" max="21" width="17.7109375" style="12" customWidth="1"/>
    <col min="22" max="23" width="17.5703125" style="12" customWidth="1"/>
    <col min="24" max="24" width="17.42578125" style="12" customWidth="1"/>
    <col min="25" max="25" width="14.5703125" style="12" customWidth="1"/>
    <col min="26" max="16384" width="9.140625" style="12"/>
  </cols>
  <sheetData>
    <row r="1" spans="1:25" ht="15.75" customHeight="1" x14ac:dyDescent="0.2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5" ht="15.75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</row>
    <row r="3" spans="1:25" ht="18" customHeight="1" x14ac:dyDescent="0.2">
      <c r="A3" s="204" t="s">
        <v>276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5" ht="18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</row>
    <row r="5" spans="1:25" ht="15.75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</row>
    <row r="6" spans="1:25" ht="8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5" ht="14.25" customHeight="1" x14ac:dyDescent="0.2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" t="s">
        <v>5</v>
      </c>
      <c r="N7" s="2" t="s">
        <v>6</v>
      </c>
      <c r="O7" s="2"/>
      <c r="P7" s="2"/>
      <c r="Q7" s="2"/>
      <c r="R7" s="2"/>
      <c r="S7" s="2"/>
      <c r="T7" s="2"/>
      <c r="U7" s="2"/>
      <c r="V7" s="2"/>
      <c r="W7" s="2"/>
    </row>
    <row r="8" spans="1:25" ht="23.25" customHeight="1" x14ac:dyDescent="0.2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" t="s">
        <v>5</v>
      </c>
      <c r="N8" s="158" t="s">
        <v>8</v>
      </c>
      <c r="O8" s="158"/>
      <c r="P8" s="158"/>
      <c r="Q8" s="158"/>
      <c r="R8" s="2"/>
      <c r="S8" s="2"/>
      <c r="T8" s="2"/>
      <c r="U8" s="2"/>
      <c r="V8" s="2"/>
      <c r="W8" s="2"/>
    </row>
    <row r="9" spans="1:25" ht="14.25" customHeight="1" x14ac:dyDescent="0.2">
      <c r="A9" s="191" t="s">
        <v>9</v>
      </c>
      <c r="B9" s="191"/>
      <c r="C9" s="191"/>
      <c r="D9" s="191"/>
      <c r="E9" s="191"/>
      <c r="F9" s="191"/>
      <c r="G9" s="191"/>
      <c r="H9" s="191"/>
      <c r="I9" s="191"/>
      <c r="J9" s="191" t="s">
        <v>10</v>
      </c>
      <c r="K9" s="191"/>
      <c r="L9" s="191"/>
      <c r="M9" s="191"/>
      <c r="N9" s="191"/>
      <c r="O9" s="191" t="s">
        <v>353</v>
      </c>
      <c r="P9" s="191"/>
      <c r="Q9" s="191" t="s">
        <v>270</v>
      </c>
      <c r="R9" s="191" t="s">
        <v>271</v>
      </c>
      <c r="S9" s="191" t="s">
        <v>272</v>
      </c>
      <c r="T9" s="191" t="s">
        <v>273</v>
      </c>
      <c r="U9" s="191" t="s">
        <v>274</v>
      </c>
      <c r="V9" s="191" t="s">
        <v>269</v>
      </c>
      <c r="W9" s="191" t="s">
        <v>290</v>
      </c>
      <c r="X9" s="191" t="s">
        <v>275</v>
      </c>
      <c r="Y9" s="206" t="s">
        <v>363</v>
      </c>
    </row>
    <row r="10" spans="1:25" ht="18" customHeight="1" x14ac:dyDescent="0.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206"/>
    </row>
    <row r="11" spans="1:25" ht="4.5" customHeight="1" x14ac:dyDescent="0.2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130"/>
      <c r="X11" s="13"/>
      <c r="Y11" s="13"/>
    </row>
    <row r="12" spans="1:25" ht="18" customHeight="1" x14ac:dyDescent="0.2">
      <c r="A12" s="4" t="s">
        <v>43</v>
      </c>
      <c r="B12" s="4"/>
      <c r="C12" s="4"/>
      <c r="D12" s="183"/>
      <c r="E12" s="183"/>
      <c r="F12" s="183"/>
      <c r="G12" s="183"/>
      <c r="H12" s="183"/>
      <c r="I12" s="4"/>
      <c r="J12" s="179" t="s">
        <v>49</v>
      </c>
      <c r="K12" s="179"/>
      <c r="L12" s="179"/>
      <c r="M12" s="179"/>
      <c r="N12" s="179"/>
      <c r="O12" s="184"/>
      <c r="P12" s="184"/>
      <c r="Q12" s="5"/>
      <c r="R12" s="5"/>
      <c r="S12" s="5"/>
      <c r="T12" s="5"/>
      <c r="U12" s="5"/>
      <c r="V12" s="5"/>
      <c r="W12" s="126"/>
      <c r="X12" s="14">
        <f t="shared" ref="X12:X14" si="0">SUM(Q12:V12)</f>
        <v>0</v>
      </c>
      <c r="Y12" s="13"/>
    </row>
    <row r="13" spans="1:25" ht="18" customHeight="1" x14ac:dyDescent="0.2">
      <c r="A13" s="4" t="s">
        <v>43</v>
      </c>
      <c r="B13" s="4" t="s">
        <v>14</v>
      </c>
      <c r="C13" s="4"/>
      <c r="D13" s="183"/>
      <c r="E13" s="183"/>
      <c r="F13" s="183"/>
      <c r="G13" s="183"/>
      <c r="H13" s="183"/>
      <c r="I13" s="4"/>
      <c r="J13" s="179" t="s">
        <v>50</v>
      </c>
      <c r="K13" s="179"/>
      <c r="L13" s="179"/>
      <c r="M13" s="179"/>
      <c r="N13" s="179"/>
      <c r="O13" s="184"/>
      <c r="P13" s="184"/>
      <c r="Q13" s="5"/>
      <c r="R13" s="5"/>
      <c r="S13" s="5"/>
      <c r="T13" s="5"/>
      <c r="U13" s="5"/>
      <c r="V13" s="5"/>
      <c r="W13" s="126"/>
      <c r="X13" s="14">
        <f t="shared" si="0"/>
        <v>0</v>
      </c>
      <c r="Y13" s="13"/>
    </row>
    <row r="14" spans="1:25" ht="15" customHeight="1" x14ac:dyDescent="0.2">
      <c r="A14" s="4" t="s">
        <v>43</v>
      </c>
      <c r="B14" s="4" t="s">
        <v>14</v>
      </c>
      <c r="C14" s="4" t="s">
        <v>16</v>
      </c>
      <c r="D14" s="183"/>
      <c r="E14" s="183"/>
      <c r="F14" s="183"/>
      <c r="G14" s="183"/>
      <c r="H14" s="183"/>
      <c r="I14" s="4"/>
      <c r="J14" s="179" t="s">
        <v>67</v>
      </c>
      <c r="K14" s="179"/>
      <c r="L14" s="179"/>
      <c r="M14" s="179"/>
      <c r="N14" s="179"/>
      <c r="O14" s="184"/>
      <c r="P14" s="184"/>
      <c r="Q14" s="5"/>
      <c r="R14" s="5"/>
      <c r="S14" s="5"/>
      <c r="T14" s="5"/>
      <c r="U14" s="5"/>
      <c r="V14" s="5"/>
      <c r="W14" s="126"/>
      <c r="X14" s="14">
        <f t="shared" si="0"/>
        <v>0</v>
      </c>
      <c r="Y14" s="13"/>
    </row>
    <row r="15" spans="1:25" ht="15" customHeight="1" x14ac:dyDescent="0.2">
      <c r="A15" s="4" t="s">
        <v>43</v>
      </c>
      <c r="B15" s="4" t="s">
        <v>14</v>
      </c>
      <c r="C15" s="4" t="s">
        <v>16</v>
      </c>
      <c r="D15" s="183" t="s">
        <v>16</v>
      </c>
      <c r="E15" s="183"/>
      <c r="F15" s="183"/>
      <c r="G15" s="183"/>
      <c r="H15" s="183"/>
      <c r="I15" s="4"/>
      <c r="J15" s="179" t="s">
        <v>104</v>
      </c>
      <c r="K15" s="179"/>
      <c r="L15" s="179"/>
      <c r="M15" s="179"/>
      <c r="N15" s="179"/>
      <c r="O15" s="184"/>
      <c r="P15" s="184"/>
      <c r="Q15" s="5"/>
      <c r="R15" s="5"/>
      <c r="S15" s="5"/>
      <c r="T15" s="5"/>
      <c r="U15" s="5"/>
      <c r="V15" s="5"/>
      <c r="W15" s="126"/>
      <c r="X15" s="14">
        <f t="shared" ref="X15" si="1">SUM(Q15:V15)</f>
        <v>0</v>
      </c>
      <c r="Y15" s="13"/>
    </row>
    <row r="16" spans="1:25" ht="15" customHeight="1" x14ac:dyDescent="0.2">
      <c r="A16" s="125" t="s">
        <v>43</v>
      </c>
      <c r="B16" s="125" t="s">
        <v>14</v>
      </c>
      <c r="C16" s="125" t="s">
        <v>16</v>
      </c>
      <c r="D16" s="183" t="s">
        <v>16</v>
      </c>
      <c r="E16" s="183"/>
      <c r="F16" s="183"/>
      <c r="G16" s="183" t="s">
        <v>18</v>
      </c>
      <c r="H16" s="183"/>
      <c r="I16" s="125"/>
      <c r="J16" s="179" t="s">
        <v>105</v>
      </c>
      <c r="K16" s="179"/>
      <c r="L16" s="179"/>
      <c r="M16" s="179"/>
      <c r="N16" s="179"/>
      <c r="O16" s="184">
        <f>SUM(O17:P21)</f>
        <v>142200000</v>
      </c>
      <c r="P16" s="184"/>
      <c r="Q16" s="126">
        <f>SUM(Q17:Q21)</f>
        <v>0</v>
      </c>
      <c r="R16" s="126">
        <f t="shared" ref="R16:W16" si="2">SUM(R17:R21)</f>
        <v>0</v>
      </c>
      <c r="S16" s="126">
        <f t="shared" si="2"/>
        <v>0</v>
      </c>
      <c r="T16" s="126">
        <f t="shared" si="2"/>
        <v>0</v>
      </c>
      <c r="U16" s="126">
        <f t="shared" si="2"/>
        <v>0</v>
      </c>
      <c r="V16" s="126">
        <f t="shared" si="2"/>
        <v>0</v>
      </c>
      <c r="W16" s="126">
        <f t="shared" si="2"/>
        <v>106910000</v>
      </c>
      <c r="X16" s="149">
        <f>SUM(X17:X21)</f>
        <v>106910000</v>
      </c>
      <c r="Y16" s="149">
        <f>SUM(Y17:Y21)</f>
        <v>35290000</v>
      </c>
    </row>
    <row r="17" spans="1:25" ht="24.75" customHeight="1" x14ac:dyDescent="0.2">
      <c r="A17" s="122" t="s">
        <v>43</v>
      </c>
      <c r="B17" s="122" t="s">
        <v>14</v>
      </c>
      <c r="C17" s="122" t="s">
        <v>16</v>
      </c>
      <c r="D17" s="163" t="s">
        <v>16</v>
      </c>
      <c r="E17" s="163"/>
      <c r="F17" s="163"/>
      <c r="G17" s="163" t="s">
        <v>18</v>
      </c>
      <c r="H17" s="163"/>
      <c r="I17" s="122" t="s">
        <v>41</v>
      </c>
      <c r="J17" s="164" t="s">
        <v>106</v>
      </c>
      <c r="K17" s="164"/>
      <c r="L17" s="164"/>
      <c r="M17" s="164"/>
      <c r="N17" s="164"/>
      <c r="O17" s="185">
        <v>14900000</v>
      </c>
      <c r="P17" s="185"/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1">
        <v>0</v>
      </c>
      <c r="W17" s="121">
        <v>0</v>
      </c>
      <c r="X17" s="150">
        <f>SUM(Q17:W17)</f>
        <v>0</v>
      </c>
      <c r="Y17" s="151">
        <f>O17-X17</f>
        <v>14900000</v>
      </c>
    </row>
    <row r="18" spans="1:25" ht="24.75" customHeight="1" x14ac:dyDescent="0.2">
      <c r="A18" s="122" t="s">
        <v>43</v>
      </c>
      <c r="B18" s="122" t="s">
        <v>14</v>
      </c>
      <c r="C18" s="122" t="s">
        <v>16</v>
      </c>
      <c r="D18" s="163" t="s">
        <v>16</v>
      </c>
      <c r="E18" s="163"/>
      <c r="F18" s="163"/>
      <c r="G18" s="163" t="s">
        <v>18</v>
      </c>
      <c r="H18" s="163"/>
      <c r="I18" s="122" t="s">
        <v>70</v>
      </c>
      <c r="J18" s="164" t="s">
        <v>107</v>
      </c>
      <c r="K18" s="164"/>
      <c r="L18" s="164"/>
      <c r="M18" s="164"/>
      <c r="N18" s="164"/>
      <c r="O18" s="185">
        <v>2400000</v>
      </c>
      <c r="P18" s="185"/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1200000</v>
      </c>
      <c r="X18" s="150">
        <f t="shared" ref="X18:X21" si="3">SUM(Q18:W18)</f>
        <v>1200000</v>
      </c>
      <c r="Y18" s="151">
        <f>O18-X18</f>
        <v>1200000</v>
      </c>
    </row>
    <row r="19" spans="1:25" ht="24.75" customHeight="1" x14ac:dyDescent="0.2">
      <c r="A19" s="122" t="s">
        <v>43</v>
      </c>
      <c r="B19" s="122" t="s">
        <v>14</v>
      </c>
      <c r="C19" s="122" t="s">
        <v>16</v>
      </c>
      <c r="D19" s="163" t="s">
        <v>16</v>
      </c>
      <c r="E19" s="163"/>
      <c r="F19" s="163"/>
      <c r="G19" s="163" t="s">
        <v>18</v>
      </c>
      <c r="H19" s="163"/>
      <c r="I19" s="122" t="s">
        <v>108</v>
      </c>
      <c r="J19" s="164" t="s">
        <v>109</v>
      </c>
      <c r="K19" s="164"/>
      <c r="L19" s="164"/>
      <c r="M19" s="164"/>
      <c r="N19" s="164"/>
      <c r="O19" s="185">
        <v>15800000</v>
      </c>
      <c r="P19" s="185"/>
      <c r="Q19" s="121">
        <v>0</v>
      </c>
      <c r="R19" s="121">
        <v>0</v>
      </c>
      <c r="S19" s="121">
        <v>0</v>
      </c>
      <c r="T19" s="121">
        <v>0</v>
      </c>
      <c r="U19" s="121">
        <v>0</v>
      </c>
      <c r="V19" s="121">
        <v>0</v>
      </c>
      <c r="W19" s="121">
        <v>5700000</v>
      </c>
      <c r="X19" s="150">
        <f t="shared" si="3"/>
        <v>5700000</v>
      </c>
      <c r="Y19" s="151">
        <f t="shared" ref="Y19:Y21" si="4">O19-X19</f>
        <v>10100000</v>
      </c>
    </row>
    <row r="20" spans="1:25" ht="24.75" customHeight="1" x14ac:dyDescent="0.2">
      <c r="A20" s="122" t="s">
        <v>43</v>
      </c>
      <c r="B20" s="122" t="s">
        <v>14</v>
      </c>
      <c r="C20" s="122" t="s">
        <v>16</v>
      </c>
      <c r="D20" s="163" t="s">
        <v>16</v>
      </c>
      <c r="E20" s="163"/>
      <c r="F20" s="163"/>
      <c r="G20" s="163" t="s">
        <v>18</v>
      </c>
      <c r="H20" s="163"/>
      <c r="I20" s="122" t="s">
        <v>157</v>
      </c>
      <c r="J20" s="164" t="s">
        <v>158</v>
      </c>
      <c r="K20" s="164"/>
      <c r="L20" s="164"/>
      <c r="M20" s="164"/>
      <c r="N20" s="164"/>
      <c r="O20" s="185">
        <v>95400000</v>
      </c>
      <c r="P20" s="185"/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1">
        <v>0</v>
      </c>
      <c r="W20" s="121">
        <v>93160000</v>
      </c>
      <c r="X20" s="150">
        <f t="shared" si="3"/>
        <v>93160000</v>
      </c>
      <c r="Y20" s="151">
        <f t="shared" si="4"/>
        <v>2240000</v>
      </c>
    </row>
    <row r="21" spans="1:25" ht="15" customHeight="1" x14ac:dyDescent="0.2">
      <c r="A21" s="122" t="s">
        <v>43</v>
      </c>
      <c r="B21" s="122" t="s">
        <v>14</v>
      </c>
      <c r="C21" s="122" t="s">
        <v>16</v>
      </c>
      <c r="D21" s="163" t="s">
        <v>16</v>
      </c>
      <c r="E21" s="163"/>
      <c r="F21" s="163"/>
      <c r="G21" s="163" t="s">
        <v>18</v>
      </c>
      <c r="H21" s="163"/>
      <c r="I21" s="122" t="s">
        <v>159</v>
      </c>
      <c r="J21" s="164" t="s">
        <v>160</v>
      </c>
      <c r="K21" s="164"/>
      <c r="L21" s="164"/>
      <c r="M21" s="164"/>
      <c r="N21" s="164"/>
      <c r="O21" s="185">
        <v>13700000</v>
      </c>
      <c r="P21" s="185"/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6850000</v>
      </c>
      <c r="X21" s="150">
        <f t="shared" si="3"/>
        <v>6850000</v>
      </c>
      <c r="Y21" s="151">
        <f t="shared" si="4"/>
        <v>6850000</v>
      </c>
    </row>
    <row r="23" spans="1:25" x14ac:dyDescent="0.2">
      <c r="W23" s="12" t="s">
        <v>362</v>
      </c>
    </row>
    <row r="24" spans="1:25" x14ac:dyDescent="0.2">
      <c r="Q24" s="84" t="s">
        <v>341</v>
      </c>
    </row>
    <row r="25" spans="1:25" x14ac:dyDescent="0.2">
      <c r="Q25" s="84" t="s">
        <v>342</v>
      </c>
    </row>
    <row r="26" spans="1:25" x14ac:dyDescent="0.2">
      <c r="Q26" s="84"/>
    </row>
  </sheetData>
  <mergeCells count="61">
    <mergeCell ref="Y9:Y10"/>
    <mergeCell ref="D20:F20"/>
    <mergeCell ref="G20:H20"/>
    <mergeCell ref="J20:N20"/>
    <mergeCell ref="O20:P20"/>
    <mergeCell ref="D17:F17"/>
    <mergeCell ref="G17:H17"/>
    <mergeCell ref="J17:N17"/>
    <mergeCell ref="O17:P17"/>
    <mergeCell ref="D15:F15"/>
    <mergeCell ref="G15:H15"/>
    <mergeCell ref="J15:N15"/>
    <mergeCell ref="O15:P15"/>
    <mergeCell ref="D14:F14"/>
    <mergeCell ref="G14:H14"/>
    <mergeCell ref="J14:N14"/>
    <mergeCell ref="D21:F21"/>
    <mergeCell ref="G21:H21"/>
    <mergeCell ref="J21:N21"/>
    <mergeCell ref="O21:P21"/>
    <mergeCell ref="D18:F18"/>
    <mergeCell ref="G18:H18"/>
    <mergeCell ref="J18:N18"/>
    <mergeCell ref="O18:P18"/>
    <mergeCell ref="D19:F19"/>
    <mergeCell ref="G19:H19"/>
    <mergeCell ref="J19:N19"/>
    <mergeCell ref="O19:P19"/>
    <mergeCell ref="O14:P14"/>
    <mergeCell ref="D16:F16"/>
    <mergeCell ref="G16:H16"/>
    <mergeCell ref="J16:N16"/>
    <mergeCell ref="O16:P16"/>
    <mergeCell ref="A11:V11"/>
    <mergeCell ref="D13:F13"/>
    <mergeCell ref="G13:H13"/>
    <mergeCell ref="J13:N13"/>
    <mergeCell ref="O13:P13"/>
    <mergeCell ref="D12:F12"/>
    <mergeCell ref="G12:H12"/>
    <mergeCell ref="J12:N12"/>
    <mergeCell ref="O12:P12"/>
    <mergeCell ref="V9:V10"/>
    <mergeCell ref="X9:X10"/>
    <mergeCell ref="A8:L8"/>
    <mergeCell ref="N8:Q8"/>
    <mergeCell ref="A9:I10"/>
    <mergeCell ref="J9:N10"/>
    <mergeCell ref="O9:P10"/>
    <mergeCell ref="Q9:Q10"/>
    <mergeCell ref="W9:W10"/>
    <mergeCell ref="A7:L7"/>
    <mergeCell ref="R9:R10"/>
    <mergeCell ref="S9:S10"/>
    <mergeCell ref="T9:T10"/>
    <mergeCell ref="U9:U10"/>
    <mergeCell ref="A1:X1"/>
    <mergeCell ref="A2:X2"/>
    <mergeCell ref="A3:X3"/>
    <mergeCell ref="A4:X4"/>
    <mergeCell ref="A5:X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19"/>
  <sheetViews>
    <sheetView topLeftCell="S3" workbookViewId="0">
      <selection activeCell="X18" sqref="X18:AB18"/>
    </sheetView>
  </sheetViews>
  <sheetFormatPr defaultRowHeight="11.25" x14ac:dyDescent="0.25"/>
  <cols>
    <col min="1" max="2" width="2.140625" style="87" customWidth="1"/>
    <col min="3" max="3" width="2.7109375" style="87" customWidth="1"/>
    <col min="4" max="4" width="1.140625" style="87" customWidth="1"/>
    <col min="5" max="5" width="0.85546875" style="87" customWidth="1"/>
    <col min="6" max="6" width="0.7109375" style="87" customWidth="1"/>
    <col min="7" max="7" width="1.28515625" style="87" customWidth="1"/>
    <col min="8" max="8" width="1.42578125" style="87" customWidth="1"/>
    <col min="9" max="9" width="5.85546875" style="87" customWidth="1"/>
    <col min="10" max="10" width="2.140625" style="87" customWidth="1"/>
    <col min="11" max="11" width="1.5703125" style="87" customWidth="1"/>
    <col min="12" max="12" width="3.140625" style="87" customWidth="1"/>
    <col min="13" max="13" width="1.85546875" style="87" customWidth="1"/>
    <col min="14" max="14" width="37" style="87" customWidth="1"/>
    <col min="15" max="15" width="15" style="87" customWidth="1"/>
    <col min="16" max="16" width="3.28515625" style="87" customWidth="1"/>
    <col min="17" max="21" width="17.7109375" style="87" customWidth="1"/>
    <col min="22" max="22" width="17.5703125" style="87" customWidth="1"/>
    <col min="23" max="26" width="15.140625" style="87" customWidth="1"/>
    <col min="27" max="27" width="17.7109375" style="87" customWidth="1"/>
    <col min="28" max="28" width="17.140625" style="87" customWidth="1"/>
    <col min="29" max="29" width="15.85546875" style="87" customWidth="1"/>
    <col min="30" max="30" width="15.140625" style="87" bestFit="1" customWidth="1"/>
    <col min="31" max="16384" width="9.140625" style="87"/>
  </cols>
  <sheetData>
    <row r="1" spans="1:30" ht="15.7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30" ht="15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30" ht="18" customHeight="1" x14ac:dyDescent="0.25">
      <c r="A3" s="161" t="s">
        <v>276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30" ht="18" customHeight="1" x14ac:dyDescent="0.25">
      <c r="A4" s="161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30" ht="15.75" customHeight="1" x14ac:dyDescent="0.25">
      <c r="A5" s="161" t="s">
        <v>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30" ht="8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30" ht="14.25" customHeight="1" x14ac:dyDescent="0.25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29" t="s">
        <v>5</v>
      </c>
      <c r="N7" s="2" t="s">
        <v>6</v>
      </c>
      <c r="O7" s="2"/>
      <c r="P7" s="2"/>
      <c r="Q7" s="2"/>
      <c r="R7" s="2"/>
      <c r="S7" s="2"/>
      <c r="T7" s="2"/>
      <c r="U7" s="2"/>
      <c r="V7" s="2"/>
    </row>
    <row r="8" spans="1:30" ht="23.25" customHeight="1" x14ac:dyDescent="0.25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29" t="s">
        <v>5</v>
      </c>
      <c r="N8" s="158" t="s">
        <v>8</v>
      </c>
      <c r="O8" s="158"/>
      <c r="P8" s="158"/>
      <c r="Q8" s="158"/>
      <c r="R8" s="2"/>
      <c r="S8" s="2"/>
      <c r="T8" s="2"/>
      <c r="U8" s="2"/>
      <c r="V8" s="2"/>
      <c r="W8" s="106"/>
      <c r="X8" s="107"/>
      <c r="Y8" s="107"/>
      <c r="Z8" s="107"/>
      <c r="AA8" s="107"/>
      <c r="AB8" s="107"/>
    </row>
    <row r="9" spans="1:30" ht="14.25" customHeight="1" x14ac:dyDescent="0.25">
      <c r="A9" s="192" t="s">
        <v>9</v>
      </c>
      <c r="B9" s="193"/>
      <c r="C9" s="193"/>
      <c r="D9" s="193"/>
      <c r="E9" s="193"/>
      <c r="F9" s="193"/>
      <c r="G9" s="193"/>
      <c r="H9" s="193"/>
      <c r="I9" s="194"/>
      <c r="J9" s="192" t="s">
        <v>10</v>
      </c>
      <c r="K9" s="193"/>
      <c r="L9" s="193"/>
      <c r="M9" s="193"/>
      <c r="N9" s="194"/>
      <c r="O9" s="192" t="s">
        <v>353</v>
      </c>
      <c r="P9" s="194"/>
      <c r="Q9" s="188" t="s">
        <v>366</v>
      </c>
      <c r="R9" s="189"/>
      <c r="S9" s="189"/>
      <c r="T9" s="189"/>
      <c r="U9" s="189"/>
      <c r="V9" s="190"/>
      <c r="W9" s="191" t="s">
        <v>365</v>
      </c>
      <c r="X9" s="191"/>
      <c r="Y9" s="191"/>
      <c r="Z9" s="191"/>
      <c r="AA9" s="191"/>
      <c r="AB9" s="191"/>
      <c r="AC9" s="201" t="s">
        <v>348</v>
      </c>
      <c r="AD9" s="187" t="s">
        <v>349</v>
      </c>
    </row>
    <row r="10" spans="1:30" ht="18" customHeight="1" x14ac:dyDescent="0.25">
      <c r="A10" s="195"/>
      <c r="B10" s="196"/>
      <c r="C10" s="196"/>
      <c r="D10" s="196"/>
      <c r="E10" s="196"/>
      <c r="F10" s="196"/>
      <c r="G10" s="196"/>
      <c r="H10" s="196"/>
      <c r="I10" s="197"/>
      <c r="J10" s="195"/>
      <c r="K10" s="196"/>
      <c r="L10" s="196"/>
      <c r="M10" s="196"/>
      <c r="N10" s="197"/>
      <c r="O10" s="195"/>
      <c r="P10" s="197"/>
      <c r="Q10" s="123" t="s">
        <v>277</v>
      </c>
      <c r="R10" s="123" t="s">
        <v>278</v>
      </c>
      <c r="S10" s="123" t="s">
        <v>279</v>
      </c>
      <c r="T10" s="123" t="s">
        <v>280</v>
      </c>
      <c r="U10" s="123" t="s">
        <v>281</v>
      </c>
      <c r="V10" s="123" t="s">
        <v>282</v>
      </c>
      <c r="W10" s="124" t="s">
        <v>283</v>
      </c>
      <c r="X10" s="124" t="s">
        <v>284</v>
      </c>
      <c r="Y10" s="124" t="s">
        <v>285</v>
      </c>
      <c r="Z10" s="124" t="s">
        <v>286</v>
      </c>
      <c r="AA10" s="124" t="s">
        <v>287</v>
      </c>
      <c r="AB10" s="124" t="s">
        <v>288</v>
      </c>
      <c r="AC10" s="201"/>
      <c r="AD10" s="187"/>
    </row>
    <row r="11" spans="1:30" ht="12" customHeight="1" x14ac:dyDescent="0.25">
      <c r="A11" s="198"/>
      <c r="B11" s="199"/>
      <c r="C11" s="199"/>
      <c r="D11" s="199"/>
      <c r="E11" s="199"/>
      <c r="F11" s="199"/>
      <c r="G11" s="199"/>
      <c r="H11" s="199"/>
      <c r="I11" s="200"/>
      <c r="J11" s="198"/>
      <c r="K11" s="199"/>
      <c r="L11" s="199"/>
      <c r="M11" s="199"/>
      <c r="N11" s="200"/>
      <c r="O11" s="198"/>
      <c r="P11" s="200"/>
      <c r="Q11" s="123">
        <v>1</v>
      </c>
      <c r="R11" s="123">
        <v>2</v>
      </c>
      <c r="S11" s="123">
        <v>3</v>
      </c>
      <c r="T11" s="123">
        <v>4</v>
      </c>
      <c r="U11" s="123">
        <v>5</v>
      </c>
      <c r="V11" s="123">
        <v>6</v>
      </c>
      <c r="W11" s="124">
        <v>8</v>
      </c>
      <c r="X11" s="124">
        <v>9</v>
      </c>
      <c r="Y11" s="124">
        <v>10</v>
      </c>
      <c r="Z11" s="124">
        <v>11</v>
      </c>
      <c r="AA11" s="124">
        <v>12</v>
      </c>
      <c r="AB11" s="124">
        <v>13</v>
      </c>
      <c r="AC11" s="124">
        <v>14</v>
      </c>
      <c r="AD11" s="124">
        <v>15</v>
      </c>
    </row>
    <row r="12" spans="1:30" ht="15.75" customHeight="1" x14ac:dyDescent="0.25">
      <c r="A12" s="152"/>
      <c r="B12" s="152"/>
      <c r="C12" s="152"/>
      <c r="D12" s="207"/>
      <c r="E12" s="207"/>
      <c r="F12" s="207"/>
      <c r="G12" s="207"/>
      <c r="H12" s="207"/>
      <c r="I12" s="152"/>
      <c r="J12" s="208"/>
      <c r="K12" s="208"/>
      <c r="L12" s="208"/>
      <c r="M12" s="208"/>
      <c r="N12" s="208"/>
      <c r="O12" s="180"/>
      <c r="P12" s="180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32"/>
      <c r="AD12" s="116"/>
    </row>
    <row r="13" spans="1:30" ht="14.25" customHeight="1" x14ac:dyDescent="0.25">
      <c r="A13" s="152"/>
      <c r="B13" s="152"/>
      <c r="C13" s="152"/>
      <c r="D13" s="207"/>
      <c r="E13" s="207"/>
      <c r="F13" s="207"/>
      <c r="G13" s="207"/>
      <c r="H13" s="207"/>
      <c r="I13" s="152"/>
      <c r="J13" s="208" t="s">
        <v>364</v>
      </c>
      <c r="K13" s="208"/>
      <c r="L13" s="208"/>
      <c r="M13" s="208"/>
      <c r="N13" s="208"/>
      <c r="O13" s="180">
        <f>SUM(O14:P18)</f>
        <v>9223060000</v>
      </c>
      <c r="P13" s="180"/>
      <c r="Q13" s="132">
        <f>SUM(Q14:Q18)</f>
        <v>0</v>
      </c>
      <c r="R13" s="132">
        <f t="shared" ref="R13:V13" si="0">SUM(R14:R18)</f>
        <v>683643037</v>
      </c>
      <c r="S13" s="132">
        <f t="shared" si="0"/>
        <v>1252870737</v>
      </c>
      <c r="T13" s="132">
        <f t="shared" si="0"/>
        <v>694933437</v>
      </c>
      <c r="U13" s="132">
        <f t="shared" si="0"/>
        <v>695413437</v>
      </c>
      <c r="V13" s="132">
        <f t="shared" si="0"/>
        <v>1266898737</v>
      </c>
      <c r="W13" s="132">
        <f>SUM(W14:W18)</f>
        <v>689628007</v>
      </c>
      <c r="X13" s="126">
        <f t="shared" ref="X13:AC13" si="1">SUM(X14:X17)</f>
        <v>607077250</v>
      </c>
      <c r="Y13" s="126">
        <f t="shared" si="1"/>
        <v>606402543.75</v>
      </c>
      <c r="Z13" s="126">
        <f t="shared" si="1"/>
        <v>534490036.71875</v>
      </c>
      <c r="AA13" s="126">
        <f t="shared" si="1"/>
        <v>523330628.80859375</v>
      </c>
      <c r="AB13" s="126">
        <f t="shared" si="1"/>
        <v>510716294.90966797</v>
      </c>
      <c r="AC13" s="126">
        <f t="shared" si="1"/>
        <v>7638634754.1870117</v>
      </c>
      <c r="AD13" s="116">
        <f>O13-AC13</f>
        <v>1584425245.8129883</v>
      </c>
    </row>
    <row r="14" spans="1:30" ht="15" customHeight="1" x14ac:dyDescent="0.25">
      <c r="A14" s="127" t="s">
        <v>43</v>
      </c>
      <c r="B14" s="127" t="s">
        <v>14</v>
      </c>
      <c r="C14" s="127" t="s">
        <v>16</v>
      </c>
      <c r="D14" s="169" t="s">
        <v>16</v>
      </c>
      <c r="E14" s="169"/>
      <c r="F14" s="169"/>
      <c r="G14" s="169" t="s">
        <v>18</v>
      </c>
      <c r="H14" s="169"/>
      <c r="I14" s="127" t="s">
        <v>110</v>
      </c>
      <c r="J14" s="170" t="s">
        <v>111</v>
      </c>
      <c r="K14" s="170"/>
      <c r="L14" s="170"/>
      <c r="M14" s="170"/>
      <c r="N14" s="170"/>
      <c r="O14" s="171">
        <v>4688100000</v>
      </c>
      <c r="P14" s="171"/>
      <c r="Q14" s="135">
        <v>0</v>
      </c>
      <c r="R14" s="135">
        <v>335118100</v>
      </c>
      <c r="S14" s="135">
        <v>628826000</v>
      </c>
      <c r="T14" s="135">
        <v>345713000</v>
      </c>
      <c r="U14" s="135">
        <v>345713000</v>
      </c>
      <c r="V14" s="135">
        <v>638798000</v>
      </c>
      <c r="W14" s="31">
        <v>339033000</v>
      </c>
      <c r="X14" s="31">
        <f>SUM(R14:W14)/8</f>
        <v>329150137.5</v>
      </c>
      <c r="Y14" s="31">
        <f>SUM(S14:X14)/8</f>
        <v>328404142.1875</v>
      </c>
      <c r="Z14" s="31">
        <f t="shared" ref="Z14:AB14" si="2">SUM(T14:Y14)/8</f>
        <v>290851409.9609375</v>
      </c>
      <c r="AA14" s="31">
        <f t="shared" si="2"/>
        <v>283993711.20605469</v>
      </c>
      <c r="AB14" s="31">
        <f t="shared" si="2"/>
        <v>276278800.10681152</v>
      </c>
      <c r="AC14" s="31">
        <f t="shared" ref="AC14:AC19" si="3">SUM(Q14:AB14)</f>
        <v>4141879300.9613037</v>
      </c>
      <c r="AD14" s="115">
        <f t="shared" ref="AD14:AD18" si="4">O14-AC14</f>
        <v>546220699.03869629</v>
      </c>
    </row>
    <row r="15" spans="1:30" ht="15" customHeight="1" x14ac:dyDescent="0.25">
      <c r="A15" s="127" t="s">
        <v>43</v>
      </c>
      <c r="B15" s="127" t="s">
        <v>14</v>
      </c>
      <c r="C15" s="127" t="s">
        <v>16</v>
      </c>
      <c r="D15" s="169" t="s">
        <v>16</v>
      </c>
      <c r="E15" s="169"/>
      <c r="F15" s="169"/>
      <c r="G15" s="169" t="s">
        <v>18</v>
      </c>
      <c r="H15" s="169"/>
      <c r="I15" s="127" t="s">
        <v>114</v>
      </c>
      <c r="J15" s="170" t="s">
        <v>115</v>
      </c>
      <c r="K15" s="170"/>
      <c r="L15" s="170"/>
      <c r="M15" s="170"/>
      <c r="N15" s="170"/>
      <c r="O15" s="171">
        <v>3405360000</v>
      </c>
      <c r="P15" s="171"/>
      <c r="Q15" s="135">
        <v>0</v>
      </c>
      <c r="R15" s="135">
        <v>246194800</v>
      </c>
      <c r="S15" s="135">
        <v>490552600</v>
      </c>
      <c r="T15" s="135">
        <v>246776300</v>
      </c>
      <c r="U15" s="135">
        <v>247144300</v>
      </c>
      <c r="V15" s="135">
        <v>494156600</v>
      </c>
      <c r="W15" s="31">
        <v>248278300</v>
      </c>
      <c r="X15" s="31">
        <f>SUM(R15:W15)/8</f>
        <v>246637862.5</v>
      </c>
      <c r="Y15" s="31">
        <f t="shared" ref="Y15:AB15" si="5">SUM(S15:X15)/8</f>
        <v>246693245.3125</v>
      </c>
      <c r="Z15" s="31">
        <f t="shared" si="5"/>
        <v>216210825.9765625</v>
      </c>
      <c r="AA15" s="31">
        <f t="shared" si="5"/>
        <v>212390141.72363281</v>
      </c>
      <c r="AB15" s="31">
        <f t="shared" si="5"/>
        <v>208045871.93908691</v>
      </c>
      <c r="AC15" s="31">
        <f t="shared" si="3"/>
        <v>3103080847.4517822</v>
      </c>
      <c r="AD15" s="115">
        <f t="shared" si="4"/>
        <v>302279152.54821777</v>
      </c>
    </row>
    <row r="16" spans="1:30" ht="15" customHeight="1" x14ac:dyDescent="0.25">
      <c r="A16" s="127" t="s">
        <v>43</v>
      </c>
      <c r="B16" s="127" t="s">
        <v>14</v>
      </c>
      <c r="C16" s="127" t="s">
        <v>16</v>
      </c>
      <c r="D16" s="169" t="s">
        <v>16</v>
      </c>
      <c r="E16" s="169"/>
      <c r="F16" s="169"/>
      <c r="G16" s="169" t="s">
        <v>18</v>
      </c>
      <c r="H16" s="169"/>
      <c r="I16" s="127" t="s">
        <v>119</v>
      </c>
      <c r="J16" s="170" t="s">
        <v>120</v>
      </c>
      <c r="K16" s="170"/>
      <c r="L16" s="170"/>
      <c r="M16" s="170"/>
      <c r="N16" s="170"/>
      <c r="O16" s="171">
        <v>152200000</v>
      </c>
      <c r="P16" s="171"/>
      <c r="Q16" s="135">
        <v>0</v>
      </c>
      <c r="R16" s="135">
        <v>10764600</v>
      </c>
      <c r="S16" s="135">
        <v>21529200</v>
      </c>
      <c r="T16" s="135">
        <v>10878600</v>
      </c>
      <c r="U16" s="135">
        <v>10878600</v>
      </c>
      <c r="V16" s="135">
        <v>21757200</v>
      </c>
      <c r="W16" s="31">
        <v>10878600</v>
      </c>
      <c r="X16" s="31">
        <f>SUM(R16:W16)/8</f>
        <v>10835850</v>
      </c>
      <c r="Y16" s="31">
        <f t="shared" ref="Y16:AB16" si="6">SUM(S16:X16)/8</f>
        <v>10844756.25</v>
      </c>
      <c r="Z16" s="31">
        <f t="shared" si="6"/>
        <v>9509200.78125</v>
      </c>
      <c r="AA16" s="31">
        <f t="shared" si="6"/>
        <v>9338025.87890625</v>
      </c>
      <c r="AB16" s="31">
        <f t="shared" si="6"/>
        <v>9145454.1137695313</v>
      </c>
      <c r="AC16" s="31">
        <f t="shared" si="3"/>
        <v>136360087.02392578</v>
      </c>
      <c r="AD16" s="115">
        <f t="shared" si="4"/>
        <v>15839912.976074219</v>
      </c>
    </row>
    <row r="17" spans="1:30" ht="15" customHeight="1" x14ac:dyDescent="0.25">
      <c r="A17" s="127" t="s">
        <v>43</v>
      </c>
      <c r="B17" s="127" t="s">
        <v>14</v>
      </c>
      <c r="C17" s="127" t="s">
        <v>16</v>
      </c>
      <c r="D17" s="169" t="s">
        <v>16</v>
      </c>
      <c r="E17" s="169"/>
      <c r="F17" s="169"/>
      <c r="G17" s="169" t="s">
        <v>18</v>
      </c>
      <c r="H17" s="169"/>
      <c r="I17" s="127" t="s">
        <v>121</v>
      </c>
      <c r="J17" s="170" t="s">
        <v>122</v>
      </c>
      <c r="K17" s="170"/>
      <c r="L17" s="170"/>
      <c r="M17" s="170"/>
      <c r="N17" s="170"/>
      <c r="O17" s="171">
        <v>290400000</v>
      </c>
      <c r="P17" s="171"/>
      <c r="Q17" s="135">
        <v>0</v>
      </c>
      <c r="R17" s="135">
        <v>20397400</v>
      </c>
      <c r="S17" s="135">
        <v>40794800</v>
      </c>
      <c r="T17" s="135">
        <v>20397400</v>
      </c>
      <c r="U17" s="135">
        <v>20509400</v>
      </c>
      <c r="V17" s="135">
        <v>41018800</v>
      </c>
      <c r="W17" s="31">
        <v>20509400</v>
      </c>
      <c r="X17" s="31">
        <f>SUM(R17:W17)/8</f>
        <v>20453400</v>
      </c>
      <c r="Y17" s="31">
        <f t="shared" ref="Y17:AB17" si="7">SUM(S17:X17)/8</f>
        <v>20460400</v>
      </c>
      <c r="Z17" s="31">
        <f t="shared" si="7"/>
        <v>17918600</v>
      </c>
      <c r="AA17" s="31">
        <f t="shared" si="7"/>
        <v>17608750</v>
      </c>
      <c r="AB17" s="31">
        <f t="shared" si="7"/>
        <v>17246168.75</v>
      </c>
      <c r="AC17" s="31">
        <f t="shared" si="3"/>
        <v>257314518.75</v>
      </c>
      <c r="AD17" s="115">
        <f t="shared" si="4"/>
        <v>33085481.25</v>
      </c>
    </row>
    <row r="18" spans="1:30" ht="15" customHeight="1" x14ac:dyDescent="0.25">
      <c r="A18" s="122" t="s">
        <v>43</v>
      </c>
      <c r="B18" s="122" t="s">
        <v>14</v>
      </c>
      <c r="C18" s="122" t="s">
        <v>16</v>
      </c>
      <c r="D18" s="163" t="s">
        <v>16</v>
      </c>
      <c r="E18" s="163"/>
      <c r="F18" s="163"/>
      <c r="G18" s="163" t="s">
        <v>16</v>
      </c>
      <c r="H18" s="163"/>
      <c r="I18" s="122" t="s">
        <v>35</v>
      </c>
      <c r="J18" s="170" t="s">
        <v>162</v>
      </c>
      <c r="K18" s="170"/>
      <c r="L18" s="170"/>
      <c r="M18" s="170"/>
      <c r="N18" s="170"/>
      <c r="O18" s="165">
        <v>687000000</v>
      </c>
      <c r="P18" s="165"/>
      <c r="Q18" s="133">
        <v>0</v>
      </c>
      <c r="R18" s="133">
        <v>71168137</v>
      </c>
      <c r="S18" s="133">
        <v>71168137</v>
      </c>
      <c r="T18" s="133">
        <v>71168137</v>
      </c>
      <c r="U18" s="133">
        <v>71168137</v>
      </c>
      <c r="V18" s="133">
        <v>71168137</v>
      </c>
      <c r="W18" s="31">
        <v>70928707</v>
      </c>
      <c r="X18" s="31">
        <f>SUM(R18:W18)/6</f>
        <v>71128232</v>
      </c>
      <c r="Y18" s="31">
        <f t="shared" ref="Y18:AB18" si="8">SUM(S18:X18)/6</f>
        <v>71121581.166666672</v>
      </c>
      <c r="Z18" s="31">
        <f t="shared" si="8"/>
        <v>71113821.861111119</v>
      </c>
      <c r="AA18" s="31">
        <f t="shared" si="8"/>
        <v>71104769.33796297</v>
      </c>
      <c r="AB18" s="31">
        <f t="shared" si="8"/>
        <v>71094208.060956791</v>
      </c>
      <c r="AC18" s="31">
        <f t="shared" si="3"/>
        <v>782332004.42669761</v>
      </c>
      <c r="AD18" s="115">
        <f t="shared" si="4"/>
        <v>-95332004.426697612</v>
      </c>
    </row>
    <row r="19" spans="1:30" ht="15" customHeight="1" x14ac:dyDescent="0.25">
      <c r="A19" s="122"/>
      <c r="B19" s="122"/>
      <c r="C19" s="122"/>
      <c r="D19" s="163"/>
      <c r="E19" s="163"/>
      <c r="F19" s="163"/>
      <c r="G19" s="163"/>
      <c r="H19" s="163"/>
      <c r="I19" s="122"/>
      <c r="J19" s="170"/>
      <c r="K19" s="170"/>
      <c r="L19" s="170"/>
      <c r="M19" s="170"/>
      <c r="N19" s="170"/>
      <c r="O19" s="165"/>
      <c r="P19" s="165"/>
      <c r="Q19" s="133"/>
      <c r="R19" s="133"/>
      <c r="S19" s="133"/>
      <c r="T19" s="133"/>
      <c r="U19" s="133"/>
      <c r="V19" s="133"/>
      <c r="W19" s="31">
        <f t="shared" ref="W19:AA19" si="9">SUM(Q19:V19)/6</f>
        <v>0</v>
      </c>
      <c r="X19" s="31">
        <f t="shared" si="9"/>
        <v>0</v>
      </c>
      <c r="Y19" s="31">
        <f t="shared" si="9"/>
        <v>0</v>
      </c>
      <c r="Z19" s="31">
        <f t="shared" si="9"/>
        <v>0</v>
      </c>
      <c r="AA19" s="31">
        <f t="shared" si="9"/>
        <v>0</v>
      </c>
      <c r="AB19" s="31">
        <f t="shared" ref="AB19" si="10">SUM(V19:AA19)/6</f>
        <v>0</v>
      </c>
      <c r="AC19" s="31">
        <f t="shared" si="3"/>
        <v>0</v>
      </c>
      <c r="AD19" s="115"/>
    </row>
  </sheetData>
  <mergeCells count="47">
    <mergeCell ref="D18:F18"/>
    <mergeCell ref="G18:H18"/>
    <mergeCell ref="J18:N18"/>
    <mergeCell ref="O18:P18"/>
    <mergeCell ref="D19:F19"/>
    <mergeCell ref="G19:H19"/>
    <mergeCell ref="J19:N19"/>
    <mergeCell ref="O19:P19"/>
    <mergeCell ref="D17:F17"/>
    <mergeCell ref="G17:H17"/>
    <mergeCell ref="J17:N17"/>
    <mergeCell ref="O17:P17"/>
    <mergeCell ref="D16:F16"/>
    <mergeCell ref="G16:H16"/>
    <mergeCell ref="J16:N16"/>
    <mergeCell ref="O16:P16"/>
    <mergeCell ref="D14:F14"/>
    <mergeCell ref="G14:H14"/>
    <mergeCell ref="J14:N14"/>
    <mergeCell ref="O14:P14"/>
    <mergeCell ref="D15:F15"/>
    <mergeCell ref="G15:H15"/>
    <mergeCell ref="J15:N15"/>
    <mergeCell ref="O15:P15"/>
    <mergeCell ref="D13:F13"/>
    <mergeCell ref="G13:H13"/>
    <mergeCell ref="J13:N13"/>
    <mergeCell ref="O13:P13"/>
    <mergeCell ref="D12:F12"/>
    <mergeCell ref="G12:H12"/>
    <mergeCell ref="J12:N12"/>
    <mergeCell ref="O12:P12"/>
    <mergeCell ref="W9:AB9"/>
    <mergeCell ref="AC9:AC10"/>
    <mergeCell ref="AD9:AD10"/>
    <mergeCell ref="A8:L8"/>
    <mergeCell ref="N8:Q8"/>
    <mergeCell ref="A9:I11"/>
    <mergeCell ref="J9:N11"/>
    <mergeCell ref="O9:P11"/>
    <mergeCell ref="Q9:V9"/>
    <mergeCell ref="A7:L7"/>
    <mergeCell ref="A1:V1"/>
    <mergeCell ref="A2:V2"/>
    <mergeCell ref="A3:V3"/>
    <mergeCell ref="A4:V4"/>
    <mergeCell ref="A5:V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8"/>
  <sheetViews>
    <sheetView topLeftCell="A12" zoomScaleNormal="100" workbookViewId="0">
      <selection activeCell="I30" sqref="I30"/>
    </sheetView>
  </sheetViews>
  <sheetFormatPr defaultRowHeight="11.25" x14ac:dyDescent="0.2"/>
  <cols>
    <col min="1" max="1" width="5.85546875" style="12" bestFit="1" customWidth="1"/>
    <col min="2" max="2" width="2.42578125" style="12" bestFit="1" customWidth="1"/>
    <col min="3" max="5" width="3.5703125" style="12" bestFit="1" customWidth="1"/>
    <col min="6" max="6" width="4.7109375" style="12" bestFit="1" customWidth="1"/>
    <col min="7" max="7" width="42.85546875" style="12" customWidth="1"/>
    <col min="8" max="8" width="18.85546875" style="12" bestFit="1" customWidth="1"/>
    <col min="9" max="13" width="17.7109375" style="12" customWidth="1"/>
    <col min="14" max="14" width="17.5703125" style="12" customWidth="1"/>
    <col min="15" max="15" width="17.42578125" style="12" customWidth="1"/>
    <col min="16" max="16384" width="9.140625" style="12"/>
  </cols>
  <sheetData>
    <row r="1" spans="1:24" ht="12.75" customHeight="1" x14ac:dyDescent="0.2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93"/>
      <c r="Q1" s="93"/>
      <c r="R1" s="93"/>
      <c r="S1" s="93"/>
      <c r="T1" s="93"/>
      <c r="U1" s="93"/>
      <c r="V1" s="93"/>
      <c r="W1" s="93"/>
      <c r="X1" s="93"/>
    </row>
    <row r="2" spans="1:24" ht="12.75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94"/>
      <c r="Q2" s="94"/>
      <c r="R2" s="94"/>
      <c r="S2" s="94"/>
      <c r="T2" s="94"/>
      <c r="U2" s="94"/>
      <c r="V2" s="94"/>
      <c r="W2" s="94"/>
      <c r="X2" s="94"/>
    </row>
    <row r="3" spans="1:24" ht="12.75" customHeight="1" x14ac:dyDescent="0.2">
      <c r="A3" s="204" t="s">
        <v>276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95"/>
      <c r="Q3" s="95"/>
      <c r="R3" s="95"/>
      <c r="S3" s="95"/>
      <c r="T3" s="95"/>
      <c r="U3" s="95"/>
      <c r="V3" s="95"/>
      <c r="W3" s="95"/>
      <c r="X3" s="95"/>
    </row>
    <row r="4" spans="1:24" ht="12.75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95"/>
      <c r="Q4" s="95"/>
      <c r="R4" s="95"/>
      <c r="S4" s="95"/>
      <c r="T4" s="95"/>
      <c r="U4" s="95"/>
      <c r="V4" s="95"/>
      <c r="W4" s="95"/>
      <c r="X4" s="95"/>
    </row>
    <row r="5" spans="1:24" ht="12.75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95"/>
      <c r="Q5" s="95"/>
      <c r="R5" s="95"/>
      <c r="S5" s="95"/>
      <c r="T5" s="95"/>
      <c r="U5" s="95"/>
      <c r="V5" s="95"/>
      <c r="W5" s="95"/>
      <c r="X5" s="95"/>
    </row>
    <row r="6" spans="1:2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x14ac:dyDescent="0.2">
      <c r="A7" s="211" t="s">
        <v>4</v>
      </c>
      <c r="B7" s="211"/>
      <c r="C7" s="211"/>
      <c r="D7" s="211"/>
      <c r="E7" s="211"/>
      <c r="F7" s="211"/>
      <c r="G7" s="96" t="s">
        <v>6</v>
      </c>
      <c r="H7" s="96"/>
      <c r="I7" s="96"/>
      <c r="J7" s="96"/>
      <c r="K7" s="61"/>
      <c r="L7" s="96"/>
      <c r="M7" s="61"/>
      <c r="N7" s="61"/>
      <c r="O7" s="61"/>
      <c r="R7" s="2"/>
      <c r="S7" s="2"/>
      <c r="T7" s="2"/>
      <c r="U7" s="2"/>
      <c r="V7" s="2"/>
      <c r="W7" s="2"/>
    </row>
    <row r="8" spans="1:24" ht="11.25" customHeight="1" x14ac:dyDescent="0.2">
      <c r="A8" s="211" t="s">
        <v>7</v>
      </c>
      <c r="B8" s="211"/>
      <c r="C8" s="211"/>
      <c r="D8" s="211"/>
      <c r="E8" s="211"/>
      <c r="F8" s="211"/>
      <c r="G8" s="56" t="s">
        <v>8</v>
      </c>
      <c r="H8" s="56"/>
      <c r="I8" s="56"/>
      <c r="J8" s="56"/>
      <c r="K8" s="61"/>
      <c r="L8" s="96"/>
      <c r="M8" s="61"/>
      <c r="N8" s="61"/>
      <c r="O8" s="61"/>
      <c r="R8" s="2"/>
      <c r="S8" s="2"/>
      <c r="T8" s="2"/>
      <c r="U8" s="2"/>
      <c r="V8" s="2"/>
      <c r="W8" s="2"/>
    </row>
    <row r="9" spans="1:24" ht="11.25" customHeight="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61"/>
      <c r="L9" s="96"/>
      <c r="M9" s="61"/>
      <c r="N9" s="61"/>
      <c r="O9" s="61"/>
      <c r="R9" s="2"/>
      <c r="S9" s="2"/>
      <c r="T9" s="2"/>
      <c r="U9" s="2"/>
      <c r="V9" s="2"/>
      <c r="W9" s="2"/>
    </row>
    <row r="10" spans="1:24" ht="11.25" customHeight="1" x14ac:dyDescent="0.2">
      <c r="A10" s="209" t="s">
        <v>344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R10" s="2"/>
      <c r="S10" s="2"/>
      <c r="T10" s="2"/>
      <c r="U10" s="2"/>
      <c r="V10" s="2"/>
      <c r="W10" s="2"/>
    </row>
    <row r="12" spans="1:24" ht="33.75" x14ac:dyDescent="0.2">
      <c r="A12" s="188" t="s">
        <v>9</v>
      </c>
      <c r="B12" s="189"/>
      <c r="C12" s="189"/>
      <c r="D12" s="189"/>
      <c r="E12" s="189"/>
      <c r="F12" s="190"/>
      <c r="G12" s="54" t="s">
        <v>10</v>
      </c>
      <c r="H12" s="16" t="s">
        <v>11</v>
      </c>
      <c r="I12" s="16" t="s">
        <v>270</v>
      </c>
      <c r="J12" s="16" t="s">
        <v>271</v>
      </c>
      <c r="K12" s="16" t="s">
        <v>272</v>
      </c>
      <c r="L12" s="16" t="s">
        <v>273</v>
      </c>
      <c r="M12" s="16" t="s">
        <v>274</v>
      </c>
      <c r="N12" s="16" t="s">
        <v>269</v>
      </c>
      <c r="O12" s="16" t="s">
        <v>275</v>
      </c>
    </row>
    <row r="13" spans="1:24" ht="15" customHeight="1" x14ac:dyDescent="0.2">
      <c r="A13" s="212"/>
      <c r="B13" s="212"/>
      <c r="C13" s="212"/>
      <c r="D13" s="212"/>
      <c r="E13" s="212"/>
      <c r="F13" s="212"/>
      <c r="G13" s="87"/>
      <c r="H13" s="87"/>
      <c r="I13" s="87"/>
      <c r="J13" s="87"/>
      <c r="K13" s="87"/>
      <c r="L13" s="87"/>
      <c r="M13" s="87"/>
      <c r="N13" s="87"/>
      <c r="O13" s="87"/>
    </row>
    <row r="14" spans="1:24" s="86" customFormat="1" ht="15.75" customHeight="1" x14ac:dyDescent="0.2">
      <c r="A14" s="88" t="s">
        <v>43</v>
      </c>
      <c r="B14" s="88" t="s">
        <v>14</v>
      </c>
      <c r="C14" s="88" t="s">
        <v>18</v>
      </c>
      <c r="D14" s="89" t="s">
        <v>61</v>
      </c>
      <c r="E14" s="89" t="s">
        <v>28</v>
      </c>
      <c r="F14" s="88" t="s">
        <v>30</v>
      </c>
      <c r="G14" s="89" t="s">
        <v>66</v>
      </c>
      <c r="H14" s="90">
        <v>27143330000</v>
      </c>
      <c r="I14" s="91">
        <v>5669611713</v>
      </c>
      <c r="J14" s="91">
        <v>3379751287</v>
      </c>
      <c r="K14" s="91">
        <v>2863298565</v>
      </c>
      <c r="L14" s="91">
        <v>2753291304</v>
      </c>
      <c r="M14" s="91">
        <v>2171481516</v>
      </c>
      <c r="N14" s="91">
        <v>2370053019</v>
      </c>
      <c r="O14" s="92">
        <f t="shared" ref="O14:O17" si="0">SUM(I14:N14)</f>
        <v>19207487404</v>
      </c>
    </row>
    <row r="15" spans="1:24" s="86" customFormat="1" ht="15" customHeight="1" x14ac:dyDescent="0.2">
      <c r="A15" s="88" t="s">
        <v>43</v>
      </c>
      <c r="B15" s="88" t="s">
        <v>14</v>
      </c>
      <c r="C15" s="88" t="s">
        <v>16</v>
      </c>
      <c r="D15" s="89" t="s">
        <v>18</v>
      </c>
      <c r="E15" s="89" t="s">
        <v>18</v>
      </c>
      <c r="F15" s="88" t="s">
        <v>94</v>
      </c>
      <c r="G15" s="89" t="s">
        <v>95</v>
      </c>
      <c r="H15" s="90">
        <v>14500000000</v>
      </c>
      <c r="I15" s="91">
        <v>451673930</v>
      </c>
      <c r="J15" s="91">
        <v>2731292456</v>
      </c>
      <c r="K15" s="91">
        <v>1146468383</v>
      </c>
      <c r="L15" s="91">
        <v>2453298314</v>
      </c>
      <c r="M15" s="91">
        <v>3448379309</v>
      </c>
      <c r="N15" s="91">
        <v>1308838367</v>
      </c>
      <c r="O15" s="92">
        <f>SUM(I15:N15)</f>
        <v>11539950759</v>
      </c>
    </row>
    <row r="16" spans="1:24" s="86" customFormat="1" ht="15" customHeight="1" x14ac:dyDescent="0.2">
      <c r="A16" s="88" t="s">
        <v>43</v>
      </c>
      <c r="B16" s="88" t="s">
        <v>14</v>
      </c>
      <c r="C16" s="88" t="s">
        <v>16</v>
      </c>
      <c r="D16" s="89" t="s">
        <v>16</v>
      </c>
      <c r="E16" s="89" t="s">
        <v>18</v>
      </c>
      <c r="F16" s="88" t="s">
        <v>155</v>
      </c>
      <c r="G16" s="89" t="s">
        <v>156</v>
      </c>
      <c r="H16" s="90">
        <v>8730000000</v>
      </c>
      <c r="I16" s="91">
        <v>1943608576</v>
      </c>
      <c r="J16" s="91">
        <v>1126601676</v>
      </c>
      <c r="K16" s="91">
        <v>1014900650</v>
      </c>
      <c r="L16" s="91">
        <v>944842915</v>
      </c>
      <c r="M16" s="91">
        <v>702160493</v>
      </c>
      <c r="N16" s="91">
        <v>784641979</v>
      </c>
      <c r="O16" s="92">
        <f>SUM(I16:N16)</f>
        <v>6516756289</v>
      </c>
    </row>
    <row r="17" spans="1:15" s="86" customFormat="1" ht="15" customHeight="1" x14ac:dyDescent="0.2">
      <c r="A17" s="88" t="s">
        <v>43</v>
      </c>
      <c r="B17" s="88" t="s">
        <v>14</v>
      </c>
      <c r="C17" s="88" t="s">
        <v>16</v>
      </c>
      <c r="D17" s="89" t="s">
        <v>18</v>
      </c>
      <c r="E17" s="89" t="s">
        <v>18</v>
      </c>
      <c r="F17" s="88" t="s">
        <v>74</v>
      </c>
      <c r="G17" s="89" t="s">
        <v>75</v>
      </c>
      <c r="H17" s="90">
        <v>8500000000</v>
      </c>
      <c r="I17" s="91">
        <v>25389990</v>
      </c>
      <c r="J17" s="91">
        <v>930887073</v>
      </c>
      <c r="K17" s="91">
        <v>429699390</v>
      </c>
      <c r="L17" s="91">
        <v>562822679</v>
      </c>
      <c r="M17" s="91">
        <v>924498495</v>
      </c>
      <c r="N17" s="91">
        <v>268185822</v>
      </c>
      <c r="O17" s="92">
        <f t="shared" si="0"/>
        <v>3141483449</v>
      </c>
    </row>
    <row r="18" spans="1:15" s="86" customFormat="1" ht="15" customHeight="1" x14ac:dyDescent="0.2">
      <c r="A18" s="88" t="s">
        <v>43</v>
      </c>
      <c r="B18" s="88" t="s">
        <v>14</v>
      </c>
      <c r="C18" s="88" t="s">
        <v>18</v>
      </c>
      <c r="D18" s="89" t="s">
        <v>16</v>
      </c>
      <c r="E18" s="89" t="s">
        <v>18</v>
      </c>
      <c r="F18" s="88" t="s">
        <v>30</v>
      </c>
      <c r="G18" s="89" t="s">
        <v>59</v>
      </c>
      <c r="H18" s="90">
        <v>6285004000</v>
      </c>
      <c r="I18" s="91">
        <v>575187480</v>
      </c>
      <c r="J18" s="91">
        <v>580162812</v>
      </c>
      <c r="K18" s="91">
        <v>578628750</v>
      </c>
      <c r="L18" s="91">
        <v>1205471500</v>
      </c>
      <c r="M18" s="91">
        <v>578231250</v>
      </c>
      <c r="N18" s="91">
        <v>571474250</v>
      </c>
      <c r="O18" s="92">
        <f>SUM(I18:N18)</f>
        <v>4089156042</v>
      </c>
    </row>
    <row r="19" spans="1:15" s="86" customFormat="1" ht="15" customHeight="1" x14ac:dyDescent="0.2">
      <c r="A19" s="88" t="s">
        <v>43</v>
      </c>
      <c r="B19" s="88" t="s">
        <v>14</v>
      </c>
      <c r="C19" s="88" t="s">
        <v>16</v>
      </c>
      <c r="D19" s="89" t="s">
        <v>16</v>
      </c>
      <c r="E19" s="89" t="s">
        <v>18</v>
      </c>
      <c r="F19" s="88" t="s">
        <v>110</v>
      </c>
      <c r="G19" s="89" t="s">
        <v>111</v>
      </c>
      <c r="H19" s="90">
        <v>4218900000</v>
      </c>
      <c r="I19" s="91">
        <v>0</v>
      </c>
      <c r="J19" s="91">
        <v>335118100</v>
      </c>
      <c r="K19" s="91">
        <v>628826000</v>
      </c>
      <c r="L19" s="91">
        <v>345713000</v>
      </c>
      <c r="M19" s="91">
        <v>345713000</v>
      </c>
      <c r="N19" s="91">
        <v>638798000</v>
      </c>
      <c r="O19" s="92">
        <f t="shared" ref="O19:O22" si="1">SUM(I19:N19)</f>
        <v>2294168100</v>
      </c>
    </row>
    <row r="20" spans="1:15" s="86" customFormat="1" ht="15" customHeight="1" x14ac:dyDescent="0.2">
      <c r="A20" s="88" t="s">
        <v>43</v>
      </c>
      <c r="B20" s="88" t="s">
        <v>14</v>
      </c>
      <c r="C20" s="88" t="s">
        <v>16</v>
      </c>
      <c r="D20" s="89" t="s">
        <v>16</v>
      </c>
      <c r="E20" s="89" t="s">
        <v>18</v>
      </c>
      <c r="F20" s="88" t="s">
        <v>141</v>
      </c>
      <c r="G20" s="89" t="s">
        <v>142</v>
      </c>
      <c r="H20" s="90">
        <v>3600000000</v>
      </c>
      <c r="I20" s="91">
        <v>398895704</v>
      </c>
      <c r="J20" s="91">
        <v>413797557</v>
      </c>
      <c r="K20" s="91">
        <v>386003789</v>
      </c>
      <c r="L20" s="91">
        <v>392037053</v>
      </c>
      <c r="M20" s="91">
        <v>374783367</v>
      </c>
      <c r="N20" s="91">
        <v>380816631</v>
      </c>
      <c r="O20" s="92">
        <f>SUM(I20:N20)</f>
        <v>2346334101</v>
      </c>
    </row>
    <row r="21" spans="1:15" s="86" customFormat="1" ht="15" customHeight="1" x14ac:dyDescent="0.2">
      <c r="A21" s="88" t="s">
        <v>43</v>
      </c>
      <c r="B21" s="88" t="s">
        <v>14</v>
      </c>
      <c r="C21" s="88" t="s">
        <v>16</v>
      </c>
      <c r="D21" s="89" t="s">
        <v>16</v>
      </c>
      <c r="E21" s="89" t="s">
        <v>18</v>
      </c>
      <c r="F21" s="88" t="s">
        <v>114</v>
      </c>
      <c r="G21" s="89" t="s">
        <v>115</v>
      </c>
      <c r="H21" s="90">
        <v>2911800000</v>
      </c>
      <c r="I21" s="91">
        <v>0</v>
      </c>
      <c r="J21" s="91">
        <v>246194800</v>
      </c>
      <c r="K21" s="91">
        <v>490552600</v>
      </c>
      <c r="L21" s="91">
        <v>246776300</v>
      </c>
      <c r="M21" s="91">
        <v>247144300</v>
      </c>
      <c r="N21" s="91">
        <v>494156600</v>
      </c>
      <c r="O21" s="92">
        <f>SUM(I21:N21)</f>
        <v>1724824600</v>
      </c>
    </row>
    <row r="22" spans="1:15" s="86" customFormat="1" ht="15" customHeight="1" x14ac:dyDescent="0.2">
      <c r="A22" s="88" t="s">
        <v>43</v>
      </c>
      <c r="B22" s="88" t="s">
        <v>14</v>
      </c>
      <c r="C22" s="88" t="s">
        <v>16</v>
      </c>
      <c r="D22" s="89" t="s">
        <v>16</v>
      </c>
      <c r="E22" s="89" t="s">
        <v>18</v>
      </c>
      <c r="F22" s="88" t="s">
        <v>112</v>
      </c>
      <c r="G22" s="89" t="s">
        <v>113</v>
      </c>
      <c r="H22" s="90">
        <v>2008000000</v>
      </c>
      <c r="I22" s="91">
        <v>1700200</v>
      </c>
      <c r="J22" s="91">
        <v>231949500</v>
      </c>
      <c r="K22" s="91">
        <v>241154800</v>
      </c>
      <c r="L22" s="91">
        <v>235642650</v>
      </c>
      <c r="M22" s="91">
        <v>0</v>
      </c>
      <c r="N22" s="91">
        <v>285135350</v>
      </c>
      <c r="O22" s="92">
        <f t="shared" si="1"/>
        <v>995582500</v>
      </c>
    </row>
    <row r="23" spans="1:15" s="86" customFormat="1" ht="15" customHeight="1" x14ac:dyDescent="0.2">
      <c r="A23" s="88" t="s">
        <v>43</v>
      </c>
      <c r="B23" s="88" t="s">
        <v>14</v>
      </c>
      <c r="C23" s="88" t="s">
        <v>18</v>
      </c>
      <c r="D23" s="89" t="s">
        <v>16</v>
      </c>
      <c r="E23" s="89" t="s">
        <v>18</v>
      </c>
      <c r="F23" s="88" t="s">
        <v>21</v>
      </c>
      <c r="G23" s="89" t="s">
        <v>60</v>
      </c>
      <c r="H23" s="90">
        <v>1483875000</v>
      </c>
      <c r="I23" s="91">
        <v>129618125</v>
      </c>
      <c r="J23" s="91">
        <v>129409500</v>
      </c>
      <c r="K23" s="91">
        <v>130968750</v>
      </c>
      <c r="L23" s="91">
        <v>263950500</v>
      </c>
      <c r="M23" s="91">
        <v>129739500</v>
      </c>
      <c r="N23" s="91">
        <v>128749500</v>
      </c>
      <c r="O23" s="92">
        <f>SUM(I23:N23)</f>
        <v>912435875</v>
      </c>
    </row>
    <row r="24" spans="1:15" s="86" customFormat="1" ht="15" customHeight="1" x14ac:dyDescent="0.2">
      <c r="A24" s="210" t="s">
        <v>343</v>
      </c>
      <c r="B24" s="210"/>
      <c r="C24" s="210"/>
      <c r="D24" s="210"/>
      <c r="E24" s="210"/>
      <c r="F24" s="210"/>
      <c r="G24" s="210"/>
      <c r="H24" s="97">
        <f>SUM(H13:H23)</f>
        <v>79380909000</v>
      </c>
      <c r="I24" s="97">
        <f t="shared" ref="I24:O24" si="2">SUM(I13:I23)</f>
        <v>9195685718</v>
      </c>
      <c r="J24" s="97">
        <f t="shared" si="2"/>
        <v>10105164761</v>
      </c>
      <c r="K24" s="97">
        <f t="shared" si="2"/>
        <v>7910501677</v>
      </c>
      <c r="L24" s="97">
        <f t="shared" si="2"/>
        <v>9403846215</v>
      </c>
      <c r="M24" s="97">
        <f t="shared" si="2"/>
        <v>8922131230</v>
      </c>
      <c r="N24" s="97">
        <f t="shared" si="2"/>
        <v>7230849518</v>
      </c>
      <c r="O24" s="97">
        <f t="shared" si="2"/>
        <v>52768179119</v>
      </c>
    </row>
    <row r="25" spans="1:15" s="86" customFormat="1" ht="15" customHeight="1" x14ac:dyDescent="0.2"/>
    <row r="26" spans="1:15" s="86" customFormat="1" x14ac:dyDescent="0.2"/>
    <row r="27" spans="1:15" s="86" customFormat="1" x14ac:dyDescent="0.2"/>
    <row r="28" spans="1:15" s="86" customFormat="1" x14ac:dyDescent="0.2"/>
  </sheetData>
  <mergeCells count="11">
    <mergeCell ref="A10:O10"/>
    <mergeCell ref="A24:G24"/>
    <mergeCell ref="A7:F7"/>
    <mergeCell ref="A8:F8"/>
    <mergeCell ref="A1:O1"/>
    <mergeCell ref="A2:O2"/>
    <mergeCell ref="A3:O3"/>
    <mergeCell ref="A4:O4"/>
    <mergeCell ref="A5:O5"/>
    <mergeCell ref="A12:F12"/>
    <mergeCell ref="A13:F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04"/>
  <sheetViews>
    <sheetView topLeftCell="S1" workbookViewId="0">
      <selection activeCell="V16" sqref="V16"/>
    </sheetView>
  </sheetViews>
  <sheetFormatPr defaultRowHeight="11.25" x14ac:dyDescent="0.2"/>
  <cols>
    <col min="1" max="2" width="2.140625" style="12" customWidth="1"/>
    <col min="3" max="3" width="2.7109375" style="12" customWidth="1"/>
    <col min="4" max="4" width="1.140625" style="12" customWidth="1"/>
    <col min="5" max="5" width="0.85546875" style="12" customWidth="1"/>
    <col min="6" max="6" width="0.7109375" style="12" customWidth="1"/>
    <col min="7" max="7" width="1.28515625" style="12" customWidth="1"/>
    <col min="8" max="8" width="1.42578125" style="12" customWidth="1"/>
    <col min="9" max="9" width="5.85546875" style="12" customWidth="1"/>
    <col min="10" max="10" width="2.140625" style="12" customWidth="1"/>
    <col min="11" max="11" width="1.5703125" style="12" customWidth="1"/>
    <col min="12" max="12" width="3.140625" style="12" customWidth="1"/>
    <col min="13" max="13" width="1.85546875" style="12" customWidth="1"/>
    <col min="14" max="14" width="37" style="12" customWidth="1"/>
    <col min="15" max="15" width="15" style="12" customWidth="1"/>
    <col min="16" max="16" width="3.28515625" style="12" customWidth="1"/>
    <col min="17" max="21" width="17.7109375" style="12" customWidth="1"/>
    <col min="22" max="22" width="17.5703125" style="12" customWidth="1"/>
    <col min="23" max="23" width="17.42578125" style="12" customWidth="1"/>
    <col min="24" max="16384" width="9.140625" style="12"/>
  </cols>
  <sheetData>
    <row r="1" spans="1:23" ht="15.75" customHeight="1" x14ac:dyDescent="0.2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23" ht="15.75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3" spans="1:23" ht="18" customHeight="1" x14ac:dyDescent="0.2">
      <c r="A3" s="204" t="s">
        <v>276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</row>
    <row r="4" spans="1:23" ht="18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</row>
    <row r="5" spans="1:23" ht="15.75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</row>
    <row r="6" spans="1:23" ht="8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customHeight="1" x14ac:dyDescent="0.2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" t="s">
        <v>5</v>
      </c>
      <c r="N7" s="2" t="s">
        <v>6</v>
      </c>
      <c r="O7" s="2"/>
      <c r="P7" s="2"/>
      <c r="Q7" s="2"/>
      <c r="R7" s="2"/>
      <c r="S7" s="2"/>
      <c r="T7" s="2"/>
      <c r="U7" s="2"/>
      <c r="V7" s="2"/>
    </row>
    <row r="8" spans="1:23" ht="23.25" customHeight="1" x14ac:dyDescent="0.2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" t="s">
        <v>5</v>
      </c>
      <c r="N8" s="158" t="s">
        <v>8</v>
      </c>
      <c r="O8" s="158"/>
      <c r="P8" s="158"/>
      <c r="Q8" s="158"/>
      <c r="R8" s="2"/>
      <c r="S8" s="2"/>
      <c r="T8" s="2"/>
      <c r="U8" s="2"/>
      <c r="V8" s="2"/>
    </row>
    <row r="9" spans="1:23" ht="14.25" customHeight="1" x14ac:dyDescent="0.2">
      <c r="A9" s="191" t="s">
        <v>9</v>
      </c>
      <c r="B9" s="191"/>
      <c r="C9" s="191"/>
      <c r="D9" s="191"/>
      <c r="E9" s="191"/>
      <c r="F9" s="191"/>
      <c r="G9" s="191"/>
      <c r="H9" s="191"/>
      <c r="I9" s="191"/>
      <c r="J9" s="191" t="s">
        <v>10</v>
      </c>
      <c r="K9" s="191"/>
      <c r="L9" s="191"/>
      <c r="M9" s="191"/>
      <c r="N9" s="191"/>
      <c r="O9" s="191" t="s">
        <v>11</v>
      </c>
      <c r="P9" s="191"/>
      <c r="Q9" s="191" t="s">
        <v>270</v>
      </c>
      <c r="R9" s="191" t="s">
        <v>271</v>
      </c>
      <c r="S9" s="191" t="s">
        <v>272</v>
      </c>
      <c r="T9" s="191" t="s">
        <v>273</v>
      </c>
      <c r="U9" s="191" t="s">
        <v>274</v>
      </c>
      <c r="V9" s="191" t="s">
        <v>269</v>
      </c>
      <c r="W9" s="191" t="s">
        <v>275</v>
      </c>
    </row>
    <row r="10" spans="1:23" ht="18" customHeight="1" x14ac:dyDescent="0.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</row>
    <row r="11" spans="1:23" ht="4.5" customHeight="1" x14ac:dyDescent="0.2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13"/>
    </row>
    <row r="12" spans="1:23" ht="18" customHeight="1" x14ac:dyDescent="0.2">
      <c r="A12" s="4" t="s">
        <v>43</v>
      </c>
      <c r="B12" s="4"/>
      <c r="C12" s="4"/>
      <c r="D12" s="183"/>
      <c r="E12" s="183"/>
      <c r="F12" s="183"/>
      <c r="G12" s="183"/>
      <c r="H12" s="183"/>
      <c r="I12" s="4"/>
      <c r="J12" s="179" t="s">
        <v>49</v>
      </c>
      <c r="K12" s="179"/>
      <c r="L12" s="179"/>
      <c r="M12" s="179"/>
      <c r="N12" s="179"/>
      <c r="O12" s="184">
        <f>SUM(O13,O97)</f>
        <v>100000000000</v>
      </c>
      <c r="P12" s="184"/>
      <c r="Q12" s="5">
        <f>SUM(Q13,Q97)</f>
        <v>9440458871.4799995</v>
      </c>
      <c r="R12" s="51">
        <f t="shared" ref="R12:W12" si="0">SUM(R13,R97)</f>
        <v>10894999986.809999</v>
      </c>
      <c r="S12" s="51">
        <f t="shared" si="0"/>
        <v>9180201215.6900005</v>
      </c>
      <c r="T12" s="51">
        <f t="shared" si="0"/>
        <v>11564768578.619999</v>
      </c>
      <c r="U12" s="51">
        <f t="shared" si="0"/>
        <v>9468364661.6000004</v>
      </c>
      <c r="V12" s="51">
        <f t="shared" si="0"/>
        <v>8714959605.7299995</v>
      </c>
      <c r="W12" s="51">
        <f t="shared" si="0"/>
        <v>59263752919.93</v>
      </c>
    </row>
    <row r="13" spans="1:23" ht="18" customHeight="1" x14ac:dyDescent="0.2">
      <c r="A13" s="4" t="s">
        <v>43</v>
      </c>
      <c r="B13" s="4" t="s">
        <v>14</v>
      </c>
      <c r="C13" s="4"/>
      <c r="D13" s="183"/>
      <c r="E13" s="183"/>
      <c r="F13" s="183"/>
      <c r="G13" s="183"/>
      <c r="H13" s="183"/>
      <c r="I13" s="4"/>
      <c r="J13" s="179" t="s">
        <v>50</v>
      </c>
      <c r="K13" s="179"/>
      <c r="L13" s="179"/>
      <c r="M13" s="179"/>
      <c r="N13" s="179"/>
      <c r="O13" s="184">
        <f>SUM(O14,O39)</f>
        <v>95283844000</v>
      </c>
      <c r="P13" s="184"/>
      <c r="Q13" s="5">
        <f>SUM(Q14,Q39)</f>
        <v>9440458871.4799995</v>
      </c>
      <c r="R13" s="51">
        <f t="shared" ref="R13:W13" si="1">SUM(R14,R39)</f>
        <v>10893049986.809999</v>
      </c>
      <c r="S13" s="51">
        <f t="shared" si="1"/>
        <v>8913953626.6900005</v>
      </c>
      <c r="T13" s="51">
        <f t="shared" si="1"/>
        <v>11306062578.619999</v>
      </c>
      <c r="U13" s="51">
        <f t="shared" si="1"/>
        <v>9453664661.6000004</v>
      </c>
      <c r="V13" s="51">
        <f t="shared" si="1"/>
        <v>8532776059.7299995</v>
      </c>
      <c r="W13" s="51">
        <f t="shared" si="1"/>
        <v>58539965784.93</v>
      </c>
    </row>
    <row r="14" spans="1:23" ht="14.25" customHeight="1" x14ac:dyDescent="0.2">
      <c r="A14" s="101" t="s">
        <v>43</v>
      </c>
      <c r="B14" s="101" t="s">
        <v>14</v>
      </c>
      <c r="C14" s="101" t="s">
        <v>18</v>
      </c>
      <c r="D14" s="166"/>
      <c r="E14" s="166"/>
      <c r="F14" s="166"/>
      <c r="G14" s="166"/>
      <c r="H14" s="166"/>
      <c r="I14" s="101"/>
      <c r="J14" s="167" t="s">
        <v>345</v>
      </c>
      <c r="K14" s="167"/>
      <c r="L14" s="167"/>
      <c r="M14" s="167"/>
      <c r="N14" s="167"/>
      <c r="O14" s="168">
        <f>SUM(O15:P37)</f>
        <v>54345596000</v>
      </c>
      <c r="P14" s="168"/>
      <c r="Q14" s="5">
        <f>SUM(Q15:Q37)</f>
        <v>8394289830</v>
      </c>
      <c r="R14" s="51">
        <f t="shared" ref="R14:W14" si="2">SUM(R15:R37)</f>
        <v>6054168197</v>
      </c>
      <c r="S14" s="51">
        <f t="shared" si="2"/>
        <v>6125766815</v>
      </c>
      <c r="T14" s="51">
        <f t="shared" si="2"/>
        <v>5935243227</v>
      </c>
      <c r="U14" s="51">
        <f t="shared" si="2"/>
        <v>4489352996</v>
      </c>
      <c r="V14" s="51">
        <f t="shared" si="2"/>
        <v>5250145348</v>
      </c>
      <c r="W14" s="51">
        <f t="shared" si="2"/>
        <v>36248966413</v>
      </c>
    </row>
    <row r="15" spans="1:23" ht="15" customHeight="1" x14ac:dyDescent="0.2">
      <c r="A15" s="98" t="s">
        <v>43</v>
      </c>
      <c r="B15" s="98" t="s">
        <v>14</v>
      </c>
      <c r="C15" s="98" t="s">
        <v>18</v>
      </c>
      <c r="D15" s="169" t="s">
        <v>18</v>
      </c>
      <c r="E15" s="169"/>
      <c r="F15" s="169"/>
      <c r="G15" s="169" t="s">
        <v>53</v>
      </c>
      <c r="H15" s="169"/>
      <c r="I15" s="98" t="s">
        <v>30</v>
      </c>
      <c r="J15" s="170" t="s">
        <v>55</v>
      </c>
      <c r="K15" s="170"/>
      <c r="L15" s="170"/>
      <c r="M15" s="170"/>
      <c r="N15" s="170"/>
      <c r="O15" s="213">
        <v>250000000</v>
      </c>
      <c r="P15" s="213"/>
      <c r="Q15" s="99">
        <v>50144261</v>
      </c>
      <c r="R15" s="99">
        <v>0</v>
      </c>
      <c r="S15" s="99">
        <v>0</v>
      </c>
      <c r="T15" s="99">
        <v>25455449</v>
      </c>
      <c r="U15" s="99">
        <v>84543968</v>
      </c>
      <c r="V15" s="99">
        <v>0</v>
      </c>
      <c r="W15" s="100">
        <f>SUM(Q15:V15)</f>
        <v>160143678</v>
      </c>
    </row>
    <row r="16" spans="1:23" ht="15" customHeight="1" x14ac:dyDescent="0.2">
      <c r="A16" s="98" t="s">
        <v>43</v>
      </c>
      <c r="B16" s="98" t="s">
        <v>14</v>
      </c>
      <c r="C16" s="98" t="s">
        <v>18</v>
      </c>
      <c r="D16" s="169" t="s">
        <v>18</v>
      </c>
      <c r="E16" s="169"/>
      <c r="F16" s="169"/>
      <c r="G16" s="169" t="s">
        <v>53</v>
      </c>
      <c r="H16" s="169"/>
      <c r="I16" s="98" t="s">
        <v>21</v>
      </c>
      <c r="J16" s="170" t="s">
        <v>56</v>
      </c>
      <c r="K16" s="170"/>
      <c r="L16" s="170"/>
      <c r="M16" s="170"/>
      <c r="N16" s="170"/>
      <c r="O16" s="213">
        <v>50000000</v>
      </c>
      <c r="P16" s="213"/>
      <c r="Q16" s="99">
        <v>5619675</v>
      </c>
      <c r="R16" s="99">
        <v>0</v>
      </c>
      <c r="S16" s="99">
        <v>0</v>
      </c>
      <c r="T16" s="99">
        <v>2887619</v>
      </c>
      <c r="U16" s="99">
        <v>10422159</v>
      </c>
      <c r="V16" s="99">
        <v>0</v>
      </c>
      <c r="W16" s="100">
        <f t="shared" ref="W16:W37" si="3">SUM(Q16:V16)</f>
        <v>18929453</v>
      </c>
    </row>
    <row r="17" spans="1:23" ht="15" customHeight="1" x14ac:dyDescent="0.2">
      <c r="A17" s="98" t="s">
        <v>43</v>
      </c>
      <c r="B17" s="98" t="s">
        <v>14</v>
      </c>
      <c r="C17" s="98" t="s">
        <v>18</v>
      </c>
      <c r="D17" s="169" t="s">
        <v>16</v>
      </c>
      <c r="E17" s="169"/>
      <c r="F17" s="169"/>
      <c r="G17" s="169" t="s">
        <v>18</v>
      </c>
      <c r="H17" s="169"/>
      <c r="I17" s="98" t="s">
        <v>30</v>
      </c>
      <c r="J17" s="170" t="s">
        <v>59</v>
      </c>
      <c r="K17" s="170"/>
      <c r="L17" s="170"/>
      <c r="M17" s="170"/>
      <c r="N17" s="170"/>
      <c r="O17" s="213">
        <v>6285004000</v>
      </c>
      <c r="P17" s="213"/>
      <c r="Q17" s="99">
        <v>575187480</v>
      </c>
      <c r="R17" s="99">
        <v>580162812</v>
      </c>
      <c r="S17" s="99">
        <v>578628750</v>
      </c>
      <c r="T17" s="99">
        <v>1205471500</v>
      </c>
      <c r="U17" s="99">
        <v>578231250</v>
      </c>
      <c r="V17" s="99">
        <v>571474250</v>
      </c>
      <c r="W17" s="100">
        <f t="shared" si="3"/>
        <v>4089156042</v>
      </c>
    </row>
    <row r="18" spans="1:23" ht="15" customHeight="1" x14ac:dyDescent="0.2">
      <c r="A18" s="98" t="s">
        <v>43</v>
      </c>
      <c r="B18" s="98" t="s">
        <v>14</v>
      </c>
      <c r="C18" s="98" t="s">
        <v>18</v>
      </c>
      <c r="D18" s="169" t="s">
        <v>16</v>
      </c>
      <c r="E18" s="169"/>
      <c r="F18" s="169"/>
      <c r="G18" s="169" t="s">
        <v>18</v>
      </c>
      <c r="H18" s="169"/>
      <c r="I18" s="98" t="s">
        <v>21</v>
      </c>
      <c r="J18" s="170" t="s">
        <v>60</v>
      </c>
      <c r="K18" s="170"/>
      <c r="L18" s="170"/>
      <c r="M18" s="170"/>
      <c r="N18" s="170"/>
      <c r="O18" s="213">
        <v>1483875000</v>
      </c>
      <c r="P18" s="213"/>
      <c r="Q18" s="99">
        <v>129618125</v>
      </c>
      <c r="R18" s="99">
        <v>129409500</v>
      </c>
      <c r="S18" s="99">
        <v>130968750</v>
      </c>
      <c r="T18" s="99">
        <v>263950500</v>
      </c>
      <c r="U18" s="99">
        <v>129739500</v>
      </c>
      <c r="V18" s="99">
        <v>128749500</v>
      </c>
      <c r="W18" s="100">
        <f t="shared" si="3"/>
        <v>912435875</v>
      </c>
    </row>
    <row r="19" spans="1:23" ht="14.25" customHeight="1" x14ac:dyDescent="0.2">
      <c r="A19" s="98" t="s">
        <v>43</v>
      </c>
      <c r="B19" s="98" t="s">
        <v>14</v>
      </c>
      <c r="C19" s="98" t="s">
        <v>18</v>
      </c>
      <c r="D19" s="169" t="s">
        <v>16</v>
      </c>
      <c r="E19" s="169"/>
      <c r="F19" s="169"/>
      <c r="G19" s="169" t="s">
        <v>61</v>
      </c>
      <c r="H19" s="169"/>
      <c r="I19" s="98" t="s">
        <v>30</v>
      </c>
      <c r="J19" s="170" t="s">
        <v>63</v>
      </c>
      <c r="K19" s="170"/>
      <c r="L19" s="170"/>
      <c r="M19" s="170"/>
      <c r="N19" s="170"/>
      <c r="O19" s="213">
        <v>102821000</v>
      </c>
      <c r="P19" s="213"/>
      <c r="Q19" s="99">
        <v>0</v>
      </c>
      <c r="R19" s="99">
        <v>12250000</v>
      </c>
      <c r="S19" s="99">
        <v>11100000</v>
      </c>
      <c r="T19" s="99">
        <v>0</v>
      </c>
      <c r="U19" s="99">
        <v>0</v>
      </c>
      <c r="V19" s="99">
        <v>0</v>
      </c>
      <c r="W19" s="100">
        <f t="shared" si="3"/>
        <v>23350000</v>
      </c>
    </row>
    <row r="20" spans="1:23" ht="15" customHeight="1" x14ac:dyDescent="0.2">
      <c r="A20" s="98" t="s">
        <v>43</v>
      </c>
      <c r="B20" s="98" t="s">
        <v>14</v>
      </c>
      <c r="C20" s="98" t="s">
        <v>18</v>
      </c>
      <c r="D20" s="169" t="s">
        <v>61</v>
      </c>
      <c r="E20" s="169"/>
      <c r="F20" s="169"/>
      <c r="G20" s="169" t="s">
        <v>28</v>
      </c>
      <c r="H20" s="169"/>
      <c r="I20" s="98" t="s">
        <v>30</v>
      </c>
      <c r="J20" s="170" t="s">
        <v>66</v>
      </c>
      <c r="K20" s="170"/>
      <c r="L20" s="170"/>
      <c r="M20" s="170"/>
      <c r="N20" s="170"/>
      <c r="O20" s="213">
        <v>27143330000</v>
      </c>
      <c r="P20" s="213"/>
      <c r="Q20" s="99">
        <v>5669611713</v>
      </c>
      <c r="R20" s="99">
        <v>3379751287</v>
      </c>
      <c r="S20" s="99">
        <v>2863298565</v>
      </c>
      <c r="T20" s="99">
        <v>2753291304</v>
      </c>
      <c r="U20" s="99">
        <v>2171481516</v>
      </c>
      <c r="V20" s="99">
        <v>2370053019</v>
      </c>
      <c r="W20" s="100">
        <f t="shared" si="3"/>
        <v>19207487404</v>
      </c>
    </row>
    <row r="21" spans="1:23" ht="24.75" customHeight="1" x14ac:dyDescent="0.2">
      <c r="A21" s="98" t="s">
        <v>43</v>
      </c>
      <c r="B21" s="98" t="s">
        <v>14</v>
      </c>
      <c r="C21" s="98" t="s">
        <v>16</v>
      </c>
      <c r="D21" s="169" t="s">
        <v>16</v>
      </c>
      <c r="E21" s="169"/>
      <c r="F21" s="169"/>
      <c r="G21" s="169" t="s">
        <v>18</v>
      </c>
      <c r="H21" s="169"/>
      <c r="I21" s="98" t="s">
        <v>41</v>
      </c>
      <c r="J21" s="170" t="s">
        <v>106</v>
      </c>
      <c r="K21" s="170"/>
      <c r="L21" s="170"/>
      <c r="M21" s="170"/>
      <c r="N21" s="170"/>
      <c r="O21" s="213">
        <v>14900000</v>
      </c>
      <c r="P21" s="213"/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100">
        <f t="shared" si="3"/>
        <v>0</v>
      </c>
    </row>
    <row r="22" spans="1:23" ht="24.75" customHeight="1" x14ac:dyDescent="0.2">
      <c r="A22" s="98" t="s">
        <v>43</v>
      </c>
      <c r="B22" s="98" t="s">
        <v>14</v>
      </c>
      <c r="C22" s="98" t="s">
        <v>16</v>
      </c>
      <c r="D22" s="169" t="s">
        <v>16</v>
      </c>
      <c r="E22" s="169"/>
      <c r="F22" s="169"/>
      <c r="G22" s="169" t="s">
        <v>18</v>
      </c>
      <c r="H22" s="169"/>
      <c r="I22" s="98" t="s">
        <v>70</v>
      </c>
      <c r="J22" s="170" t="s">
        <v>107</v>
      </c>
      <c r="K22" s="170"/>
      <c r="L22" s="170"/>
      <c r="M22" s="170"/>
      <c r="N22" s="170"/>
      <c r="O22" s="213">
        <v>1200000</v>
      </c>
      <c r="P22" s="213"/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100">
        <f t="shared" si="3"/>
        <v>0</v>
      </c>
    </row>
    <row r="23" spans="1:23" ht="24.75" customHeight="1" x14ac:dyDescent="0.2">
      <c r="A23" s="98" t="s">
        <v>43</v>
      </c>
      <c r="B23" s="98" t="s">
        <v>14</v>
      </c>
      <c r="C23" s="98" t="s">
        <v>16</v>
      </c>
      <c r="D23" s="169" t="s">
        <v>16</v>
      </c>
      <c r="E23" s="169"/>
      <c r="F23" s="169"/>
      <c r="G23" s="169" t="s">
        <v>18</v>
      </c>
      <c r="H23" s="169"/>
      <c r="I23" s="98" t="s">
        <v>108</v>
      </c>
      <c r="J23" s="170" t="s">
        <v>109</v>
      </c>
      <c r="K23" s="170"/>
      <c r="L23" s="170"/>
      <c r="M23" s="170"/>
      <c r="N23" s="170"/>
      <c r="O23" s="213">
        <v>10100000</v>
      </c>
      <c r="P23" s="213"/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100">
        <f t="shared" si="3"/>
        <v>0</v>
      </c>
    </row>
    <row r="24" spans="1:23" ht="15" customHeight="1" x14ac:dyDescent="0.2">
      <c r="A24" s="98" t="s">
        <v>43</v>
      </c>
      <c r="B24" s="98" t="s">
        <v>14</v>
      </c>
      <c r="C24" s="98" t="s">
        <v>16</v>
      </c>
      <c r="D24" s="169" t="s">
        <v>16</v>
      </c>
      <c r="E24" s="169"/>
      <c r="F24" s="169"/>
      <c r="G24" s="169" t="s">
        <v>18</v>
      </c>
      <c r="H24" s="169"/>
      <c r="I24" s="98" t="s">
        <v>110</v>
      </c>
      <c r="J24" s="170" t="s">
        <v>111</v>
      </c>
      <c r="K24" s="170"/>
      <c r="L24" s="170"/>
      <c r="M24" s="170"/>
      <c r="N24" s="170"/>
      <c r="O24" s="213">
        <v>4218900000</v>
      </c>
      <c r="P24" s="213"/>
      <c r="Q24" s="99">
        <v>0</v>
      </c>
      <c r="R24" s="99">
        <v>335118100</v>
      </c>
      <c r="S24" s="99">
        <v>628826000</v>
      </c>
      <c r="T24" s="99">
        <v>345713000</v>
      </c>
      <c r="U24" s="99">
        <v>345713000</v>
      </c>
      <c r="V24" s="99">
        <v>638798000</v>
      </c>
      <c r="W24" s="100">
        <f t="shared" si="3"/>
        <v>2294168100</v>
      </c>
    </row>
    <row r="25" spans="1:23" ht="15" customHeight="1" x14ac:dyDescent="0.2">
      <c r="A25" s="98" t="s">
        <v>43</v>
      </c>
      <c r="B25" s="98" t="s">
        <v>14</v>
      </c>
      <c r="C25" s="98" t="s">
        <v>16</v>
      </c>
      <c r="D25" s="169" t="s">
        <v>16</v>
      </c>
      <c r="E25" s="169"/>
      <c r="F25" s="169"/>
      <c r="G25" s="169" t="s">
        <v>18</v>
      </c>
      <c r="H25" s="169"/>
      <c r="I25" s="98" t="s">
        <v>114</v>
      </c>
      <c r="J25" s="170" t="s">
        <v>115</v>
      </c>
      <c r="K25" s="170"/>
      <c r="L25" s="170"/>
      <c r="M25" s="170"/>
      <c r="N25" s="170"/>
      <c r="O25" s="213">
        <v>2911800000</v>
      </c>
      <c r="P25" s="213"/>
      <c r="Q25" s="99">
        <v>0</v>
      </c>
      <c r="R25" s="99">
        <v>246194800</v>
      </c>
      <c r="S25" s="99">
        <v>490552600</v>
      </c>
      <c r="T25" s="99">
        <v>246776300</v>
      </c>
      <c r="U25" s="99">
        <v>247144300</v>
      </c>
      <c r="V25" s="99">
        <v>494156600</v>
      </c>
      <c r="W25" s="100">
        <f t="shared" si="3"/>
        <v>1724824600</v>
      </c>
    </row>
    <row r="26" spans="1:23" ht="15" customHeight="1" x14ac:dyDescent="0.2">
      <c r="A26" s="98" t="s">
        <v>43</v>
      </c>
      <c r="B26" s="98" t="s">
        <v>14</v>
      </c>
      <c r="C26" s="98" t="s">
        <v>16</v>
      </c>
      <c r="D26" s="169" t="s">
        <v>16</v>
      </c>
      <c r="E26" s="169"/>
      <c r="F26" s="169"/>
      <c r="G26" s="169" t="s">
        <v>18</v>
      </c>
      <c r="H26" s="169"/>
      <c r="I26" s="98" t="s">
        <v>82</v>
      </c>
      <c r="J26" s="170" t="s">
        <v>116</v>
      </c>
      <c r="K26" s="170"/>
      <c r="L26" s="170"/>
      <c r="M26" s="170"/>
      <c r="N26" s="170"/>
      <c r="O26" s="213">
        <v>215140000</v>
      </c>
      <c r="P26" s="213"/>
      <c r="Q26" s="99">
        <v>0</v>
      </c>
      <c r="R26" s="99">
        <v>24023000</v>
      </c>
      <c r="S26" s="99">
        <v>37313000</v>
      </c>
      <c r="T26" s="99">
        <v>24023000</v>
      </c>
      <c r="U26" s="99">
        <v>24023000</v>
      </c>
      <c r="V26" s="99">
        <v>37313000</v>
      </c>
      <c r="W26" s="100">
        <f t="shared" si="3"/>
        <v>146695000</v>
      </c>
    </row>
    <row r="27" spans="1:23" ht="15" customHeight="1" x14ac:dyDescent="0.2">
      <c r="A27" s="98" t="s">
        <v>43</v>
      </c>
      <c r="B27" s="98" t="s">
        <v>14</v>
      </c>
      <c r="C27" s="98" t="s">
        <v>16</v>
      </c>
      <c r="D27" s="169" t="s">
        <v>16</v>
      </c>
      <c r="E27" s="169"/>
      <c r="F27" s="169"/>
      <c r="G27" s="169" t="s">
        <v>18</v>
      </c>
      <c r="H27" s="169"/>
      <c r="I27" s="98" t="s">
        <v>84</v>
      </c>
      <c r="J27" s="170" t="s">
        <v>117</v>
      </c>
      <c r="K27" s="170"/>
      <c r="L27" s="170"/>
      <c r="M27" s="170"/>
      <c r="N27" s="170"/>
      <c r="O27" s="213">
        <v>1220476000</v>
      </c>
      <c r="P27" s="213"/>
      <c r="Q27" s="99">
        <v>0</v>
      </c>
      <c r="R27" s="99">
        <v>101440000</v>
      </c>
      <c r="S27" s="99">
        <v>202880000</v>
      </c>
      <c r="T27" s="99">
        <v>27750000</v>
      </c>
      <c r="U27" s="99">
        <v>101440000</v>
      </c>
      <c r="V27" s="99">
        <v>101440000</v>
      </c>
      <c r="W27" s="100">
        <f t="shared" si="3"/>
        <v>534950000</v>
      </c>
    </row>
    <row r="28" spans="1:23" ht="15" customHeight="1" x14ac:dyDescent="0.2">
      <c r="A28" s="98" t="s">
        <v>43</v>
      </c>
      <c r="B28" s="98" t="s">
        <v>14</v>
      </c>
      <c r="C28" s="98" t="s">
        <v>16</v>
      </c>
      <c r="D28" s="169" t="s">
        <v>16</v>
      </c>
      <c r="E28" s="169"/>
      <c r="F28" s="169"/>
      <c r="G28" s="169" t="s">
        <v>18</v>
      </c>
      <c r="H28" s="169"/>
      <c r="I28" s="98" t="s">
        <v>86</v>
      </c>
      <c r="J28" s="170" t="s">
        <v>118</v>
      </c>
      <c r="K28" s="170"/>
      <c r="L28" s="170"/>
      <c r="M28" s="170"/>
      <c r="N28" s="170"/>
      <c r="O28" s="213">
        <v>265050000</v>
      </c>
      <c r="P28" s="213"/>
      <c r="Q28" s="99">
        <v>0</v>
      </c>
      <c r="R28" s="99">
        <v>29250000</v>
      </c>
      <c r="S28" s="99">
        <v>58500000</v>
      </c>
      <c r="T28" s="99">
        <v>0</v>
      </c>
      <c r="U28" s="99">
        <v>29250000</v>
      </c>
      <c r="V28" s="99">
        <v>29250000</v>
      </c>
      <c r="W28" s="100">
        <f t="shared" si="3"/>
        <v>146250000</v>
      </c>
    </row>
    <row r="29" spans="1:23" ht="15" customHeight="1" x14ac:dyDescent="0.2">
      <c r="A29" s="98" t="s">
        <v>43</v>
      </c>
      <c r="B29" s="98" t="s">
        <v>14</v>
      </c>
      <c r="C29" s="98" t="s">
        <v>16</v>
      </c>
      <c r="D29" s="169" t="s">
        <v>16</v>
      </c>
      <c r="E29" s="169"/>
      <c r="F29" s="169"/>
      <c r="G29" s="169" t="s">
        <v>18</v>
      </c>
      <c r="H29" s="169"/>
      <c r="I29" s="98" t="s">
        <v>119</v>
      </c>
      <c r="J29" s="170" t="s">
        <v>120</v>
      </c>
      <c r="K29" s="170"/>
      <c r="L29" s="170"/>
      <c r="M29" s="170"/>
      <c r="N29" s="170"/>
      <c r="O29" s="213">
        <v>151200000</v>
      </c>
      <c r="P29" s="213"/>
      <c r="Q29" s="99">
        <v>0</v>
      </c>
      <c r="R29" s="99">
        <v>10764600</v>
      </c>
      <c r="S29" s="99">
        <v>21529200</v>
      </c>
      <c r="T29" s="99">
        <v>10878600</v>
      </c>
      <c r="U29" s="99">
        <v>10878600</v>
      </c>
      <c r="V29" s="99">
        <v>21757200</v>
      </c>
      <c r="W29" s="100">
        <f t="shared" si="3"/>
        <v>75808200</v>
      </c>
    </row>
    <row r="30" spans="1:23" ht="15" customHeight="1" x14ac:dyDescent="0.2">
      <c r="A30" s="98" t="s">
        <v>43</v>
      </c>
      <c r="B30" s="98" t="s">
        <v>14</v>
      </c>
      <c r="C30" s="98" t="s">
        <v>16</v>
      </c>
      <c r="D30" s="169" t="s">
        <v>16</v>
      </c>
      <c r="E30" s="169"/>
      <c r="F30" s="169"/>
      <c r="G30" s="169" t="s">
        <v>18</v>
      </c>
      <c r="H30" s="169"/>
      <c r="I30" s="98" t="s">
        <v>121</v>
      </c>
      <c r="J30" s="170" t="s">
        <v>122</v>
      </c>
      <c r="K30" s="170"/>
      <c r="L30" s="170"/>
      <c r="M30" s="170"/>
      <c r="N30" s="170"/>
      <c r="O30" s="213">
        <v>273000000</v>
      </c>
      <c r="P30" s="213"/>
      <c r="Q30" s="99">
        <v>0</v>
      </c>
      <c r="R30" s="99">
        <v>20397400</v>
      </c>
      <c r="S30" s="99">
        <v>40794800</v>
      </c>
      <c r="T30" s="99">
        <v>20397400</v>
      </c>
      <c r="U30" s="99">
        <v>20509400</v>
      </c>
      <c r="V30" s="99">
        <v>41018800</v>
      </c>
      <c r="W30" s="100">
        <f t="shared" si="3"/>
        <v>143117800</v>
      </c>
    </row>
    <row r="31" spans="1:23" ht="15" customHeight="1" x14ac:dyDescent="0.2">
      <c r="A31" s="98" t="s">
        <v>43</v>
      </c>
      <c r="B31" s="98" t="s">
        <v>14</v>
      </c>
      <c r="C31" s="98" t="s">
        <v>16</v>
      </c>
      <c r="D31" s="169" t="s">
        <v>16</v>
      </c>
      <c r="E31" s="169"/>
      <c r="F31" s="169"/>
      <c r="G31" s="169" t="s">
        <v>18</v>
      </c>
      <c r="H31" s="169"/>
      <c r="I31" s="98" t="s">
        <v>155</v>
      </c>
      <c r="J31" s="170" t="s">
        <v>156</v>
      </c>
      <c r="K31" s="170"/>
      <c r="L31" s="170"/>
      <c r="M31" s="170"/>
      <c r="N31" s="170"/>
      <c r="O31" s="213">
        <v>8730000000</v>
      </c>
      <c r="P31" s="213"/>
      <c r="Q31" s="99">
        <v>1943608576</v>
      </c>
      <c r="R31" s="99">
        <v>1126601676</v>
      </c>
      <c r="S31" s="99">
        <v>1014900650</v>
      </c>
      <c r="T31" s="99">
        <v>944842915</v>
      </c>
      <c r="U31" s="99">
        <v>702160493</v>
      </c>
      <c r="V31" s="99">
        <v>784641979</v>
      </c>
      <c r="W31" s="100">
        <f t="shared" si="3"/>
        <v>6516756289</v>
      </c>
    </row>
    <row r="32" spans="1:23" ht="15" customHeight="1" x14ac:dyDescent="0.2">
      <c r="A32" s="98" t="s">
        <v>43</v>
      </c>
      <c r="B32" s="98" t="s">
        <v>14</v>
      </c>
      <c r="C32" s="98" t="s">
        <v>16</v>
      </c>
      <c r="D32" s="169" t="s">
        <v>16</v>
      </c>
      <c r="E32" s="169"/>
      <c r="F32" s="169"/>
      <c r="G32" s="169" t="s">
        <v>18</v>
      </c>
      <c r="H32" s="169"/>
      <c r="I32" s="98" t="s">
        <v>157</v>
      </c>
      <c r="J32" s="170" t="s">
        <v>158</v>
      </c>
      <c r="K32" s="170"/>
      <c r="L32" s="170"/>
      <c r="M32" s="170"/>
      <c r="N32" s="170"/>
      <c r="O32" s="213">
        <v>95400000</v>
      </c>
      <c r="P32" s="213"/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100">
        <f t="shared" si="3"/>
        <v>0</v>
      </c>
    </row>
    <row r="33" spans="1:23" ht="15" customHeight="1" x14ac:dyDescent="0.2">
      <c r="A33" s="98" t="s">
        <v>43</v>
      </c>
      <c r="B33" s="98" t="s">
        <v>14</v>
      </c>
      <c r="C33" s="98" t="s">
        <v>16</v>
      </c>
      <c r="D33" s="169" t="s">
        <v>16</v>
      </c>
      <c r="E33" s="169"/>
      <c r="F33" s="169"/>
      <c r="G33" s="169" t="s">
        <v>18</v>
      </c>
      <c r="H33" s="169"/>
      <c r="I33" s="98" t="s">
        <v>159</v>
      </c>
      <c r="J33" s="170" t="s">
        <v>160</v>
      </c>
      <c r="K33" s="170"/>
      <c r="L33" s="170"/>
      <c r="M33" s="170"/>
      <c r="N33" s="170"/>
      <c r="O33" s="213">
        <v>11300000</v>
      </c>
      <c r="P33" s="213"/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100">
        <f t="shared" si="3"/>
        <v>0</v>
      </c>
    </row>
    <row r="34" spans="1:23" ht="15" customHeight="1" x14ac:dyDescent="0.2">
      <c r="A34" s="98" t="s">
        <v>43</v>
      </c>
      <c r="B34" s="98" t="s">
        <v>14</v>
      </c>
      <c r="C34" s="98" t="s">
        <v>16</v>
      </c>
      <c r="D34" s="169" t="s">
        <v>16</v>
      </c>
      <c r="E34" s="169"/>
      <c r="F34" s="169"/>
      <c r="G34" s="169" t="s">
        <v>185</v>
      </c>
      <c r="H34" s="169"/>
      <c r="I34" s="98" t="s">
        <v>30</v>
      </c>
      <c r="J34" s="170" t="s">
        <v>187</v>
      </c>
      <c r="K34" s="170"/>
      <c r="L34" s="170"/>
      <c r="M34" s="170"/>
      <c r="N34" s="170"/>
      <c r="O34" s="213">
        <v>755750000</v>
      </c>
      <c r="P34" s="213"/>
      <c r="Q34" s="99">
        <v>20500000</v>
      </c>
      <c r="R34" s="99">
        <v>50285022</v>
      </c>
      <c r="S34" s="99">
        <v>39061000</v>
      </c>
      <c r="T34" s="99">
        <v>57162640</v>
      </c>
      <c r="U34" s="99">
        <v>26763810</v>
      </c>
      <c r="V34" s="99">
        <v>31493000</v>
      </c>
      <c r="W34" s="100">
        <f t="shared" si="3"/>
        <v>225265472</v>
      </c>
    </row>
    <row r="35" spans="1:23" ht="15" customHeight="1" x14ac:dyDescent="0.2">
      <c r="A35" s="98" t="s">
        <v>43</v>
      </c>
      <c r="B35" s="98" t="s">
        <v>14</v>
      </c>
      <c r="C35" s="98" t="s">
        <v>16</v>
      </c>
      <c r="D35" s="169" t="s">
        <v>164</v>
      </c>
      <c r="E35" s="169"/>
      <c r="F35" s="169"/>
      <c r="G35" s="169" t="s">
        <v>18</v>
      </c>
      <c r="H35" s="169"/>
      <c r="I35" s="98" t="s">
        <v>30</v>
      </c>
      <c r="J35" s="170" t="s">
        <v>202</v>
      </c>
      <c r="K35" s="170"/>
      <c r="L35" s="170"/>
      <c r="M35" s="170"/>
      <c r="N35" s="170"/>
      <c r="O35" s="213">
        <v>139800000</v>
      </c>
      <c r="P35" s="213"/>
      <c r="Q35" s="99">
        <v>0</v>
      </c>
      <c r="R35" s="99">
        <v>8145000</v>
      </c>
      <c r="S35" s="99">
        <v>5813500</v>
      </c>
      <c r="T35" s="99">
        <v>3293000</v>
      </c>
      <c r="U35" s="99">
        <v>6302000</v>
      </c>
      <c r="V35" s="99">
        <v>0</v>
      </c>
      <c r="W35" s="100">
        <f t="shared" si="3"/>
        <v>23553500</v>
      </c>
    </row>
    <row r="36" spans="1:23" ht="15" customHeight="1" x14ac:dyDescent="0.2">
      <c r="A36" s="98" t="s">
        <v>43</v>
      </c>
      <c r="B36" s="98" t="s">
        <v>14</v>
      </c>
      <c r="C36" s="98" t="s">
        <v>16</v>
      </c>
      <c r="D36" s="169" t="s">
        <v>164</v>
      </c>
      <c r="E36" s="169"/>
      <c r="F36" s="169"/>
      <c r="G36" s="169" t="s">
        <v>18</v>
      </c>
      <c r="H36" s="169"/>
      <c r="I36" s="98" t="s">
        <v>41</v>
      </c>
      <c r="J36" s="170" t="s">
        <v>203</v>
      </c>
      <c r="K36" s="170"/>
      <c r="L36" s="170"/>
      <c r="M36" s="170"/>
      <c r="N36" s="170"/>
      <c r="O36" s="213">
        <v>13550000</v>
      </c>
      <c r="P36" s="213"/>
      <c r="Q36" s="99">
        <v>0</v>
      </c>
      <c r="R36" s="99">
        <v>375000</v>
      </c>
      <c r="S36" s="99">
        <v>1600000</v>
      </c>
      <c r="T36" s="99">
        <v>3350000</v>
      </c>
      <c r="U36" s="99">
        <v>750000</v>
      </c>
      <c r="V36" s="99">
        <v>0</v>
      </c>
      <c r="W36" s="100">
        <f t="shared" si="3"/>
        <v>6075000</v>
      </c>
    </row>
    <row r="37" spans="1:23" ht="15" customHeight="1" x14ac:dyDescent="0.2">
      <c r="A37" s="98" t="s">
        <v>43</v>
      </c>
      <c r="B37" s="98" t="s">
        <v>14</v>
      </c>
      <c r="C37" s="98" t="s">
        <v>16</v>
      </c>
      <c r="D37" s="169" t="s">
        <v>164</v>
      </c>
      <c r="E37" s="169"/>
      <c r="F37" s="169"/>
      <c r="G37" s="169" t="s">
        <v>18</v>
      </c>
      <c r="H37" s="169"/>
      <c r="I37" s="98" t="s">
        <v>70</v>
      </c>
      <c r="J37" s="170" t="s">
        <v>204</v>
      </c>
      <c r="K37" s="170"/>
      <c r="L37" s="170"/>
      <c r="M37" s="170"/>
      <c r="N37" s="170"/>
      <c r="O37" s="213">
        <v>3000000</v>
      </c>
      <c r="P37" s="213"/>
      <c r="Q37" s="99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100">
        <f t="shared" si="3"/>
        <v>0</v>
      </c>
    </row>
    <row r="38" spans="1:23" ht="15" customHeight="1" x14ac:dyDescent="0.2">
      <c r="A38" s="98"/>
      <c r="B38" s="98"/>
      <c r="C38" s="98"/>
      <c r="D38" s="169"/>
      <c r="E38" s="169"/>
      <c r="F38" s="169"/>
      <c r="G38" s="169"/>
      <c r="H38" s="169"/>
      <c r="I38" s="98"/>
      <c r="J38" s="170"/>
      <c r="K38" s="170"/>
      <c r="L38" s="170"/>
      <c r="M38" s="170"/>
      <c r="N38" s="170"/>
      <c r="O38" s="213"/>
      <c r="P38" s="213"/>
      <c r="Q38" s="99"/>
      <c r="R38" s="99"/>
      <c r="S38" s="99"/>
      <c r="T38" s="99"/>
      <c r="U38" s="99"/>
      <c r="V38" s="53"/>
      <c r="W38" s="14"/>
    </row>
    <row r="39" spans="1:23" ht="15" customHeight="1" x14ac:dyDescent="0.2">
      <c r="A39" s="101" t="s">
        <v>43</v>
      </c>
      <c r="B39" s="101" t="s">
        <v>14</v>
      </c>
      <c r="C39" s="101" t="s">
        <v>16</v>
      </c>
      <c r="D39" s="166"/>
      <c r="E39" s="166"/>
      <c r="F39" s="166"/>
      <c r="G39" s="166"/>
      <c r="H39" s="166"/>
      <c r="I39" s="101"/>
      <c r="J39" s="167" t="s">
        <v>347</v>
      </c>
      <c r="K39" s="167"/>
      <c r="L39" s="167"/>
      <c r="M39" s="167"/>
      <c r="N39" s="167"/>
      <c r="O39" s="168">
        <f>SUM(O40,O58,O88)</f>
        <v>40938248000</v>
      </c>
      <c r="P39" s="168"/>
      <c r="Q39" s="5">
        <f>SUM(Q40,Q58,Q88)</f>
        <v>1046169041.48</v>
      </c>
      <c r="R39" s="51">
        <f t="shared" ref="R39:W39" si="4">SUM(R40,R58,R88)</f>
        <v>4838881789.8099995</v>
      </c>
      <c r="S39" s="51">
        <f t="shared" si="4"/>
        <v>2788186811.6900001</v>
      </c>
      <c r="T39" s="51">
        <f t="shared" si="4"/>
        <v>5370819351.6199999</v>
      </c>
      <c r="U39" s="51">
        <f t="shared" si="4"/>
        <v>4964311665.6000004</v>
      </c>
      <c r="V39" s="51">
        <f t="shared" si="4"/>
        <v>3282630711.73</v>
      </c>
      <c r="W39" s="51">
        <f t="shared" si="4"/>
        <v>22290999371.93</v>
      </c>
    </row>
    <row r="40" spans="1:23" ht="15" customHeight="1" x14ac:dyDescent="0.2">
      <c r="A40" s="4" t="s">
        <v>43</v>
      </c>
      <c r="B40" s="4" t="s">
        <v>14</v>
      </c>
      <c r="C40" s="4" t="s">
        <v>16</v>
      </c>
      <c r="D40" s="183" t="s">
        <v>18</v>
      </c>
      <c r="E40" s="183"/>
      <c r="F40" s="183"/>
      <c r="G40" s="183"/>
      <c r="H40" s="183"/>
      <c r="I40" s="4"/>
      <c r="J40" s="179" t="s">
        <v>68</v>
      </c>
      <c r="K40" s="179"/>
      <c r="L40" s="179"/>
      <c r="M40" s="179"/>
      <c r="N40" s="179"/>
      <c r="O40" s="184">
        <f>SUM(O41:P57)</f>
        <v>27897614000</v>
      </c>
      <c r="P40" s="184"/>
      <c r="Q40" s="5">
        <f>SUM(Q41:Q57)</f>
        <v>592810419</v>
      </c>
      <c r="R40" s="51">
        <f t="shared" ref="R40:W40" si="5">SUM(R41:R57)</f>
        <v>3855843703</v>
      </c>
      <c r="S40" s="51">
        <f t="shared" si="5"/>
        <v>1812338712</v>
      </c>
      <c r="T40" s="51">
        <f t="shared" si="5"/>
        <v>3813698005</v>
      </c>
      <c r="U40" s="51">
        <f t="shared" si="5"/>
        <v>4414448091</v>
      </c>
      <c r="V40" s="51">
        <f t="shared" si="5"/>
        <v>1907034122</v>
      </c>
      <c r="W40" s="51">
        <f t="shared" si="5"/>
        <v>16396173052</v>
      </c>
    </row>
    <row r="41" spans="1:23" ht="15" customHeight="1" x14ac:dyDescent="0.2">
      <c r="A41" s="7" t="s">
        <v>43</v>
      </c>
      <c r="B41" s="7" t="s">
        <v>14</v>
      </c>
      <c r="C41" s="7" t="s">
        <v>16</v>
      </c>
      <c r="D41" s="163" t="s">
        <v>18</v>
      </c>
      <c r="E41" s="163"/>
      <c r="F41" s="163"/>
      <c r="G41" s="163" t="s">
        <v>18</v>
      </c>
      <c r="H41" s="163"/>
      <c r="I41" s="7" t="s">
        <v>70</v>
      </c>
      <c r="J41" s="164" t="s">
        <v>71</v>
      </c>
      <c r="K41" s="164"/>
      <c r="L41" s="164"/>
      <c r="M41" s="164"/>
      <c r="N41" s="164"/>
      <c r="O41" s="185">
        <v>184605000</v>
      </c>
      <c r="P41" s="185"/>
      <c r="Q41" s="8">
        <v>3839500</v>
      </c>
      <c r="R41" s="8">
        <v>9313538</v>
      </c>
      <c r="S41" s="8">
        <v>9345486</v>
      </c>
      <c r="T41" s="8">
        <v>10003818</v>
      </c>
      <c r="U41" s="8">
        <v>35000</v>
      </c>
      <c r="V41" s="8">
        <v>9568418</v>
      </c>
      <c r="W41" s="14">
        <f>SUM(Q41:V41)</f>
        <v>42105760</v>
      </c>
    </row>
    <row r="42" spans="1:23" ht="15" customHeight="1" x14ac:dyDescent="0.2">
      <c r="A42" s="7" t="s">
        <v>43</v>
      </c>
      <c r="B42" s="7" t="s">
        <v>14</v>
      </c>
      <c r="C42" s="7" t="s">
        <v>16</v>
      </c>
      <c r="D42" s="163" t="s">
        <v>18</v>
      </c>
      <c r="E42" s="163"/>
      <c r="F42" s="163"/>
      <c r="G42" s="163" t="s">
        <v>18</v>
      </c>
      <c r="H42" s="163"/>
      <c r="I42" s="7" t="s">
        <v>72</v>
      </c>
      <c r="J42" s="164" t="s">
        <v>73</v>
      </c>
      <c r="K42" s="164"/>
      <c r="L42" s="164"/>
      <c r="M42" s="164"/>
      <c r="N42" s="164"/>
      <c r="O42" s="185">
        <v>280750000</v>
      </c>
      <c r="P42" s="185"/>
      <c r="Q42" s="8">
        <v>17213550</v>
      </c>
      <c r="R42" s="8">
        <v>27648600</v>
      </c>
      <c r="S42" s="8">
        <v>24663150</v>
      </c>
      <c r="T42" s="8">
        <v>22079100</v>
      </c>
      <c r="U42" s="8">
        <v>23357850</v>
      </c>
      <c r="V42" s="8">
        <v>24198000</v>
      </c>
      <c r="W42" s="14">
        <f t="shared" ref="W42:W57" si="6">SUM(Q42:V42)</f>
        <v>139160250</v>
      </c>
    </row>
    <row r="43" spans="1:23" ht="15" customHeight="1" x14ac:dyDescent="0.2">
      <c r="A43" s="7" t="s">
        <v>43</v>
      </c>
      <c r="B43" s="7" t="s">
        <v>14</v>
      </c>
      <c r="C43" s="7" t="s">
        <v>16</v>
      </c>
      <c r="D43" s="163" t="s">
        <v>18</v>
      </c>
      <c r="E43" s="163"/>
      <c r="F43" s="163"/>
      <c r="G43" s="163" t="s">
        <v>18</v>
      </c>
      <c r="H43" s="163"/>
      <c r="I43" s="7" t="s">
        <v>74</v>
      </c>
      <c r="J43" s="164" t="s">
        <v>75</v>
      </c>
      <c r="K43" s="164"/>
      <c r="L43" s="164"/>
      <c r="M43" s="164"/>
      <c r="N43" s="164"/>
      <c r="O43" s="185">
        <v>8500000000</v>
      </c>
      <c r="P43" s="185"/>
      <c r="Q43" s="8">
        <v>25389990</v>
      </c>
      <c r="R43" s="8">
        <v>930887073</v>
      </c>
      <c r="S43" s="8">
        <v>429699390</v>
      </c>
      <c r="T43" s="8">
        <v>562822679</v>
      </c>
      <c r="U43" s="8">
        <v>924498495</v>
      </c>
      <c r="V43" s="8">
        <v>268185822</v>
      </c>
      <c r="W43" s="14">
        <f t="shared" si="6"/>
        <v>3141483449</v>
      </c>
    </row>
    <row r="44" spans="1:23" ht="15" customHeight="1" x14ac:dyDescent="0.2">
      <c r="A44" s="7" t="s">
        <v>43</v>
      </c>
      <c r="B44" s="7" t="s">
        <v>14</v>
      </c>
      <c r="C44" s="7" t="s">
        <v>16</v>
      </c>
      <c r="D44" s="163" t="s">
        <v>18</v>
      </c>
      <c r="E44" s="163"/>
      <c r="F44" s="163"/>
      <c r="G44" s="163" t="s">
        <v>18</v>
      </c>
      <c r="H44" s="163"/>
      <c r="I44" s="7" t="s">
        <v>76</v>
      </c>
      <c r="J44" s="164" t="s">
        <v>77</v>
      </c>
      <c r="K44" s="164"/>
      <c r="L44" s="164"/>
      <c r="M44" s="164"/>
      <c r="N44" s="164"/>
      <c r="O44" s="185">
        <v>992691750</v>
      </c>
      <c r="P44" s="185"/>
      <c r="Q44" s="8">
        <v>37655300</v>
      </c>
      <c r="R44" s="8">
        <v>272000</v>
      </c>
      <c r="S44" s="8">
        <v>144600253</v>
      </c>
      <c r="T44" s="8">
        <v>147041489</v>
      </c>
      <c r="U44" s="8">
        <v>437001</v>
      </c>
      <c r="V44" s="8">
        <v>68565040</v>
      </c>
      <c r="W44" s="14">
        <f t="shared" si="6"/>
        <v>398571083</v>
      </c>
    </row>
    <row r="45" spans="1:23" ht="15" customHeight="1" x14ac:dyDescent="0.2">
      <c r="A45" s="7" t="s">
        <v>43</v>
      </c>
      <c r="B45" s="7" t="s">
        <v>14</v>
      </c>
      <c r="C45" s="7" t="s">
        <v>16</v>
      </c>
      <c r="D45" s="163" t="s">
        <v>18</v>
      </c>
      <c r="E45" s="163"/>
      <c r="F45" s="163"/>
      <c r="G45" s="163" t="s">
        <v>18</v>
      </c>
      <c r="H45" s="163"/>
      <c r="I45" s="7" t="s">
        <v>78</v>
      </c>
      <c r="J45" s="164" t="s">
        <v>79</v>
      </c>
      <c r="K45" s="164"/>
      <c r="L45" s="164"/>
      <c r="M45" s="164"/>
      <c r="N45" s="164"/>
      <c r="O45" s="185">
        <v>168340000</v>
      </c>
      <c r="P45" s="185"/>
      <c r="Q45" s="8">
        <v>0</v>
      </c>
      <c r="R45" s="8">
        <v>0</v>
      </c>
      <c r="S45" s="8">
        <v>0</v>
      </c>
      <c r="T45" s="8">
        <v>48322500</v>
      </c>
      <c r="U45" s="8">
        <v>0</v>
      </c>
      <c r="V45" s="8">
        <v>5038000</v>
      </c>
      <c r="W45" s="14">
        <f t="shared" si="6"/>
        <v>53360500</v>
      </c>
    </row>
    <row r="46" spans="1:23" ht="14.25" customHeight="1" x14ac:dyDescent="0.2">
      <c r="A46" s="7" t="s">
        <v>43</v>
      </c>
      <c r="B46" s="7" t="s">
        <v>14</v>
      </c>
      <c r="C46" s="7" t="s">
        <v>16</v>
      </c>
      <c r="D46" s="163" t="s">
        <v>18</v>
      </c>
      <c r="E46" s="163"/>
      <c r="F46" s="163"/>
      <c r="G46" s="163" t="s">
        <v>18</v>
      </c>
      <c r="H46" s="163"/>
      <c r="I46" s="7" t="s">
        <v>80</v>
      </c>
      <c r="J46" s="164" t="s">
        <v>81</v>
      </c>
      <c r="K46" s="164"/>
      <c r="L46" s="164"/>
      <c r="M46" s="164"/>
      <c r="N46" s="164"/>
      <c r="O46" s="185">
        <v>15000000</v>
      </c>
      <c r="P46" s="185"/>
      <c r="Q46" s="8">
        <v>0</v>
      </c>
      <c r="R46" s="8">
        <v>1250000</v>
      </c>
      <c r="S46" s="8">
        <v>1000000</v>
      </c>
      <c r="T46" s="8">
        <v>1500000</v>
      </c>
      <c r="U46" s="8">
        <v>250000</v>
      </c>
      <c r="V46" s="8">
        <v>1000000</v>
      </c>
      <c r="W46" s="14">
        <f t="shared" si="6"/>
        <v>5000000</v>
      </c>
    </row>
    <row r="47" spans="1:23" ht="15" customHeight="1" x14ac:dyDescent="0.2">
      <c r="A47" s="7" t="s">
        <v>43</v>
      </c>
      <c r="B47" s="7" t="s">
        <v>14</v>
      </c>
      <c r="C47" s="7" t="s">
        <v>16</v>
      </c>
      <c r="D47" s="163" t="s">
        <v>18</v>
      </c>
      <c r="E47" s="163"/>
      <c r="F47" s="163"/>
      <c r="G47" s="163" t="s">
        <v>18</v>
      </c>
      <c r="H47" s="163"/>
      <c r="I47" s="7" t="s">
        <v>82</v>
      </c>
      <c r="J47" s="164" t="s">
        <v>83</v>
      </c>
      <c r="K47" s="164"/>
      <c r="L47" s="164"/>
      <c r="M47" s="164"/>
      <c r="N47" s="164"/>
      <c r="O47" s="185">
        <v>73115000</v>
      </c>
      <c r="P47" s="185"/>
      <c r="Q47" s="8">
        <v>0</v>
      </c>
      <c r="R47" s="8">
        <v>900000</v>
      </c>
      <c r="S47" s="8">
        <v>0</v>
      </c>
      <c r="T47" s="8">
        <v>13539346</v>
      </c>
      <c r="U47" s="8">
        <v>0</v>
      </c>
      <c r="V47" s="8">
        <v>11514696</v>
      </c>
      <c r="W47" s="14">
        <f t="shared" si="6"/>
        <v>25954042</v>
      </c>
    </row>
    <row r="48" spans="1:23" ht="15" customHeight="1" x14ac:dyDescent="0.2">
      <c r="A48" s="7" t="s">
        <v>43</v>
      </c>
      <c r="B48" s="7" t="s">
        <v>14</v>
      </c>
      <c r="C48" s="7" t="s">
        <v>16</v>
      </c>
      <c r="D48" s="163" t="s">
        <v>18</v>
      </c>
      <c r="E48" s="163"/>
      <c r="F48" s="163"/>
      <c r="G48" s="163" t="s">
        <v>18</v>
      </c>
      <c r="H48" s="163"/>
      <c r="I48" s="7" t="s">
        <v>84</v>
      </c>
      <c r="J48" s="164" t="s">
        <v>85</v>
      </c>
      <c r="K48" s="164"/>
      <c r="L48" s="164"/>
      <c r="M48" s="164"/>
      <c r="N48" s="164"/>
      <c r="O48" s="185">
        <v>291023000</v>
      </c>
      <c r="P48" s="185"/>
      <c r="Q48" s="8">
        <v>0</v>
      </c>
      <c r="R48" s="8">
        <v>20891540</v>
      </c>
      <c r="S48" s="8">
        <v>1219350</v>
      </c>
      <c r="T48" s="8">
        <v>50202024</v>
      </c>
      <c r="U48" s="8">
        <v>0</v>
      </c>
      <c r="V48" s="8">
        <v>21641500</v>
      </c>
      <c r="W48" s="14">
        <f t="shared" si="6"/>
        <v>93954414</v>
      </c>
    </row>
    <row r="49" spans="1:23" ht="15" customHeight="1" x14ac:dyDescent="0.2">
      <c r="A49" s="7" t="s">
        <v>43</v>
      </c>
      <c r="B49" s="7" t="s">
        <v>14</v>
      </c>
      <c r="C49" s="7" t="s">
        <v>16</v>
      </c>
      <c r="D49" s="163" t="s">
        <v>18</v>
      </c>
      <c r="E49" s="163"/>
      <c r="F49" s="163"/>
      <c r="G49" s="163" t="s">
        <v>18</v>
      </c>
      <c r="H49" s="163"/>
      <c r="I49" s="7" t="s">
        <v>86</v>
      </c>
      <c r="J49" s="164" t="s">
        <v>87</v>
      </c>
      <c r="K49" s="164"/>
      <c r="L49" s="164"/>
      <c r="M49" s="164"/>
      <c r="N49" s="164"/>
      <c r="O49" s="185">
        <v>86315000</v>
      </c>
      <c r="P49" s="185"/>
      <c r="Q49" s="8">
        <v>0</v>
      </c>
      <c r="R49" s="8">
        <v>17511000</v>
      </c>
      <c r="S49" s="8">
        <v>27537200</v>
      </c>
      <c r="T49" s="8">
        <v>5184000</v>
      </c>
      <c r="U49" s="8">
        <v>64000</v>
      </c>
      <c r="V49" s="8">
        <v>14779137</v>
      </c>
      <c r="W49" s="14">
        <f t="shared" si="6"/>
        <v>65075337</v>
      </c>
    </row>
    <row r="50" spans="1:23" ht="24.75" customHeight="1" x14ac:dyDescent="0.2">
      <c r="A50" s="7" t="s">
        <v>43</v>
      </c>
      <c r="B50" s="7" t="s">
        <v>14</v>
      </c>
      <c r="C50" s="7" t="s">
        <v>16</v>
      </c>
      <c r="D50" s="163" t="s">
        <v>18</v>
      </c>
      <c r="E50" s="163"/>
      <c r="F50" s="163"/>
      <c r="G50" s="163" t="s">
        <v>18</v>
      </c>
      <c r="H50" s="163"/>
      <c r="I50" s="7" t="s">
        <v>88</v>
      </c>
      <c r="J50" s="164" t="s">
        <v>89</v>
      </c>
      <c r="K50" s="164"/>
      <c r="L50" s="164"/>
      <c r="M50" s="164"/>
      <c r="N50" s="164"/>
      <c r="O50" s="185">
        <v>32800000</v>
      </c>
      <c r="P50" s="185"/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14">
        <f t="shared" si="6"/>
        <v>0</v>
      </c>
    </row>
    <row r="51" spans="1:23" ht="24.75" customHeight="1" x14ac:dyDescent="0.2">
      <c r="A51" s="7" t="s">
        <v>43</v>
      </c>
      <c r="B51" s="7" t="s">
        <v>14</v>
      </c>
      <c r="C51" s="7" t="s">
        <v>16</v>
      </c>
      <c r="D51" s="163" t="s">
        <v>18</v>
      </c>
      <c r="E51" s="163"/>
      <c r="F51" s="163"/>
      <c r="G51" s="163" t="s">
        <v>18</v>
      </c>
      <c r="H51" s="163"/>
      <c r="I51" s="7" t="s">
        <v>90</v>
      </c>
      <c r="J51" s="164" t="s">
        <v>91</v>
      </c>
      <c r="K51" s="164"/>
      <c r="L51" s="164"/>
      <c r="M51" s="164"/>
      <c r="N51" s="164"/>
      <c r="O51" s="185">
        <v>23250000</v>
      </c>
      <c r="P51" s="185"/>
      <c r="Q51" s="8">
        <v>0</v>
      </c>
      <c r="R51" s="8">
        <v>350000</v>
      </c>
      <c r="S51" s="8">
        <v>350000</v>
      </c>
      <c r="T51" s="8">
        <v>350000</v>
      </c>
      <c r="U51" s="8">
        <v>0</v>
      </c>
      <c r="V51" s="8">
        <v>1050000</v>
      </c>
      <c r="W51" s="14">
        <f t="shared" si="6"/>
        <v>2100000</v>
      </c>
    </row>
    <row r="52" spans="1:23" ht="24.75" customHeight="1" x14ac:dyDescent="0.2">
      <c r="A52" s="7" t="s">
        <v>43</v>
      </c>
      <c r="B52" s="7" t="s">
        <v>14</v>
      </c>
      <c r="C52" s="7" t="s">
        <v>16</v>
      </c>
      <c r="D52" s="163" t="s">
        <v>18</v>
      </c>
      <c r="E52" s="163"/>
      <c r="F52" s="163"/>
      <c r="G52" s="163" t="s">
        <v>18</v>
      </c>
      <c r="H52" s="163"/>
      <c r="I52" s="7" t="s">
        <v>92</v>
      </c>
      <c r="J52" s="164" t="s">
        <v>93</v>
      </c>
      <c r="K52" s="164"/>
      <c r="L52" s="164"/>
      <c r="M52" s="164"/>
      <c r="N52" s="164"/>
      <c r="O52" s="185">
        <v>457514250</v>
      </c>
      <c r="P52" s="185"/>
      <c r="Q52" s="8">
        <v>0</v>
      </c>
      <c r="R52" s="8">
        <v>4898396</v>
      </c>
      <c r="S52" s="8">
        <v>19728000</v>
      </c>
      <c r="T52" s="8">
        <v>18700000</v>
      </c>
      <c r="U52" s="8">
        <v>794700</v>
      </c>
      <c r="V52" s="8">
        <v>24110000</v>
      </c>
      <c r="W52" s="14">
        <f t="shared" si="6"/>
        <v>68231096</v>
      </c>
    </row>
    <row r="53" spans="1:23" ht="15" customHeight="1" x14ac:dyDescent="0.2">
      <c r="A53" s="7" t="s">
        <v>43</v>
      </c>
      <c r="B53" s="7" t="s">
        <v>14</v>
      </c>
      <c r="C53" s="7" t="s">
        <v>16</v>
      </c>
      <c r="D53" s="163" t="s">
        <v>18</v>
      </c>
      <c r="E53" s="163"/>
      <c r="F53" s="163"/>
      <c r="G53" s="163" t="s">
        <v>18</v>
      </c>
      <c r="H53" s="163"/>
      <c r="I53" s="7" t="s">
        <v>94</v>
      </c>
      <c r="J53" s="164" t="s">
        <v>95</v>
      </c>
      <c r="K53" s="164"/>
      <c r="L53" s="164"/>
      <c r="M53" s="164"/>
      <c r="N53" s="164"/>
      <c r="O53" s="185">
        <v>14500000000</v>
      </c>
      <c r="P53" s="185"/>
      <c r="Q53" s="8">
        <v>451673930</v>
      </c>
      <c r="R53" s="8">
        <v>2731292456</v>
      </c>
      <c r="S53" s="8">
        <v>1146468383</v>
      </c>
      <c r="T53" s="8">
        <v>2453298314</v>
      </c>
      <c r="U53" s="8">
        <v>3448379309</v>
      </c>
      <c r="V53" s="8">
        <v>1308838367</v>
      </c>
      <c r="W53" s="14">
        <f t="shared" si="6"/>
        <v>11539950759</v>
      </c>
    </row>
    <row r="54" spans="1:23" ht="15" customHeight="1" x14ac:dyDescent="0.2">
      <c r="A54" s="7" t="s">
        <v>43</v>
      </c>
      <c r="B54" s="7" t="s">
        <v>14</v>
      </c>
      <c r="C54" s="7" t="s">
        <v>16</v>
      </c>
      <c r="D54" s="163" t="s">
        <v>18</v>
      </c>
      <c r="E54" s="163"/>
      <c r="F54" s="163"/>
      <c r="G54" s="163" t="s">
        <v>18</v>
      </c>
      <c r="H54" s="163"/>
      <c r="I54" s="7" t="s">
        <v>96</v>
      </c>
      <c r="J54" s="164" t="s">
        <v>97</v>
      </c>
      <c r="K54" s="164"/>
      <c r="L54" s="164"/>
      <c r="M54" s="164"/>
      <c r="N54" s="164"/>
      <c r="O54" s="185">
        <v>1014600000</v>
      </c>
      <c r="P54" s="185"/>
      <c r="Q54" s="8">
        <v>36650100</v>
      </c>
      <c r="R54" s="8">
        <v>67722600</v>
      </c>
      <c r="S54" s="8">
        <v>2827500</v>
      </c>
      <c r="T54" s="8">
        <v>207187519</v>
      </c>
      <c r="U54" s="8">
        <v>7188981</v>
      </c>
      <c r="V54" s="8">
        <v>50379850</v>
      </c>
      <c r="W54" s="14">
        <f t="shared" si="6"/>
        <v>371956550</v>
      </c>
    </row>
    <row r="55" spans="1:23" ht="15" customHeight="1" x14ac:dyDescent="0.2">
      <c r="A55" s="7" t="s">
        <v>43</v>
      </c>
      <c r="B55" s="7" t="s">
        <v>14</v>
      </c>
      <c r="C55" s="7" t="s">
        <v>16</v>
      </c>
      <c r="D55" s="163" t="s">
        <v>18</v>
      </c>
      <c r="E55" s="163"/>
      <c r="F55" s="163"/>
      <c r="G55" s="163" t="s">
        <v>18</v>
      </c>
      <c r="H55" s="163"/>
      <c r="I55" s="7" t="s">
        <v>98</v>
      </c>
      <c r="J55" s="164" t="s">
        <v>99</v>
      </c>
      <c r="K55" s="164"/>
      <c r="L55" s="164"/>
      <c r="M55" s="164"/>
      <c r="N55" s="164"/>
      <c r="O55" s="185">
        <v>90600000</v>
      </c>
      <c r="P55" s="185"/>
      <c r="Q55" s="8">
        <v>0</v>
      </c>
      <c r="R55" s="8">
        <v>2710000</v>
      </c>
      <c r="S55" s="8">
        <v>1000000</v>
      </c>
      <c r="T55" s="8">
        <v>0</v>
      </c>
      <c r="U55" s="8">
        <v>0</v>
      </c>
      <c r="V55" s="8">
        <v>0</v>
      </c>
      <c r="W55" s="14">
        <f t="shared" si="6"/>
        <v>3710000</v>
      </c>
    </row>
    <row r="56" spans="1:23" ht="15" customHeight="1" x14ac:dyDescent="0.2">
      <c r="A56" s="7" t="s">
        <v>43</v>
      </c>
      <c r="B56" s="7" t="s">
        <v>14</v>
      </c>
      <c r="C56" s="7" t="s">
        <v>16</v>
      </c>
      <c r="D56" s="163" t="s">
        <v>18</v>
      </c>
      <c r="E56" s="163"/>
      <c r="F56" s="163"/>
      <c r="G56" s="163" t="s">
        <v>18</v>
      </c>
      <c r="H56" s="163"/>
      <c r="I56" s="7" t="s">
        <v>100</v>
      </c>
      <c r="J56" s="164" t="s">
        <v>101</v>
      </c>
      <c r="K56" s="164"/>
      <c r="L56" s="164"/>
      <c r="M56" s="164"/>
      <c r="N56" s="164"/>
      <c r="O56" s="185">
        <v>28750000</v>
      </c>
      <c r="P56" s="185"/>
      <c r="Q56" s="8">
        <v>0</v>
      </c>
      <c r="R56" s="8">
        <v>5675000</v>
      </c>
      <c r="S56" s="8">
        <v>3900000</v>
      </c>
      <c r="T56" s="8">
        <v>611000</v>
      </c>
      <c r="U56" s="8">
        <v>2886000</v>
      </c>
      <c r="V56" s="8">
        <v>1925000</v>
      </c>
      <c r="W56" s="14">
        <f t="shared" si="6"/>
        <v>14997000</v>
      </c>
    </row>
    <row r="57" spans="1:23" ht="24.75" customHeight="1" x14ac:dyDescent="0.2">
      <c r="A57" s="7" t="s">
        <v>43</v>
      </c>
      <c r="B57" s="7" t="s">
        <v>14</v>
      </c>
      <c r="C57" s="7" t="s">
        <v>16</v>
      </c>
      <c r="D57" s="163" t="s">
        <v>18</v>
      </c>
      <c r="E57" s="163"/>
      <c r="F57" s="163"/>
      <c r="G57" s="163" t="s">
        <v>18</v>
      </c>
      <c r="H57" s="163"/>
      <c r="I57" s="7" t="s">
        <v>102</v>
      </c>
      <c r="J57" s="164" t="s">
        <v>103</v>
      </c>
      <c r="K57" s="164"/>
      <c r="L57" s="164"/>
      <c r="M57" s="164"/>
      <c r="N57" s="164"/>
      <c r="O57" s="185">
        <v>1158260000</v>
      </c>
      <c r="P57" s="185"/>
      <c r="Q57" s="8">
        <v>20388049</v>
      </c>
      <c r="R57" s="8">
        <v>34521500</v>
      </c>
      <c r="S57" s="8">
        <v>0</v>
      </c>
      <c r="T57" s="8">
        <v>272856216</v>
      </c>
      <c r="U57" s="8">
        <v>6556755</v>
      </c>
      <c r="V57" s="8">
        <v>96240292</v>
      </c>
      <c r="W57" s="14">
        <f t="shared" si="6"/>
        <v>430562812</v>
      </c>
    </row>
    <row r="58" spans="1:23" ht="15" customHeight="1" x14ac:dyDescent="0.2">
      <c r="A58" s="4" t="s">
        <v>43</v>
      </c>
      <c r="B58" s="4" t="s">
        <v>14</v>
      </c>
      <c r="C58" s="4" t="s">
        <v>16</v>
      </c>
      <c r="D58" s="183" t="s">
        <v>16</v>
      </c>
      <c r="E58" s="183"/>
      <c r="F58" s="183"/>
      <c r="G58" s="183"/>
      <c r="H58" s="183"/>
      <c r="I58" s="4"/>
      <c r="J58" s="179" t="s">
        <v>104</v>
      </c>
      <c r="K58" s="179"/>
      <c r="L58" s="179"/>
      <c r="M58" s="179"/>
      <c r="N58" s="179"/>
      <c r="O58" s="184">
        <f>SUM(O59:P87)</f>
        <v>10838680000</v>
      </c>
      <c r="P58" s="184"/>
      <c r="Q58" s="5">
        <f>SUM(Q59:Q87)</f>
        <v>446349622.48000002</v>
      </c>
      <c r="R58" s="51">
        <f t="shared" ref="R58:W58" si="7">SUM(R59:R87)</f>
        <v>961826236.80999994</v>
      </c>
      <c r="S58" s="51">
        <f t="shared" si="7"/>
        <v>917709132.69000006</v>
      </c>
      <c r="T58" s="51">
        <f t="shared" si="7"/>
        <v>1053210518.62</v>
      </c>
      <c r="U58" s="51">
        <f t="shared" si="7"/>
        <v>543129574.60000002</v>
      </c>
      <c r="V58" s="51">
        <f t="shared" si="7"/>
        <v>1006456889.73</v>
      </c>
      <c r="W58" s="51">
        <f t="shared" si="7"/>
        <v>4928681974.9300003</v>
      </c>
    </row>
    <row r="59" spans="1:23" ht="15" customHeight="1" x14ac:dyDescent="0.2">
      <c r="A59" s="7" t="s">
        <v>43</v>
      </c>
      <c r="B59" s="7" t="s">
        <v>14</v>
      </c>
      <c r="C59" s="7" t="s">
        <v>16</v>
      </c>
      <c r="D59" s="163" t="s">
        <v>16</v>
      </c>
      <c r="E59" s="163"/>
      <c r="F59" s="163"/>
      <c r="G59" s="163" t="s">
        <v>18</v>
      </c>
      <c r="H59" s="163"/>
      <c r="I59" s="7" t="s">
        <v>112</v>
      </c>
      <c r="J59" s="164" t="s">
        <v>113</v>
      </c>
      <c r="K59" s="164"/>
      <c r="L59" s="164"/>
      <c r="M59" s="164"/>
      <c r="N59" s="164"/>
      <c r="O59" s="185">
        <v>2008000000</v>
      </c>
      <c r="P59" s="185"/>
      <c r="Q59" s="8">
        <v>1700200</v>
      </c>
      <c r="R59" s="8">
        <v>231949500</v>
      </c>
      <c r="S59" s="8">
        <v>241154800</v>
      </c>
      <c r="T59" s="8">
        <v>235642650</v>
      </c>
      <c r="U59" s="8">
        <v>0</v>
      </c>
      <c r="V59" s="8">
        <v>285135350</v>
      </c>
      <c r="W59" s="14">
        <f>SUM(Q59:V59)</f>
        <v>995582500</v>
      </c>
    </row>
    <row r="60" spans="1:23" ht="14.25" customHeight="1" x14ac:dyDescent="0.2">
      <c r="A60" s="7" t="s">
        <v>43</v>
      </c>
      <c r="B60" s="7" t="s">
        <v>14</v>
      </c>
      <c r="C60" s="7" t="s">
        <v>16</v>
      </c>
      <c r="D60" s="163" t="s">
        <v>16</v>
      </c>
      <c r="E60" s="163"/>
      <c r="F60" s="163"/>
      <c r="G60" s="163" t="s">
        <v>18</v>
      </c>
      <c r="H60" s="163"/>
      <c r="I60" s="7" t="s">
        <v>92</v>
      </c>
      <c r="J60" s="164" t="s">
        <v>123</v>
      </c>
      <c r="K60" s="164"/>
      <c r="L60" s="164"/>
      <c r="M60" s="164"/>
      <c r="N60" s="164"/>
      <c r="O60" s="185">
        <v>57500000</v>
      </c>
      <c r="P60" s="185"/>
      <c r="Q60" s="8">
        <v>0</v>
      </c>
      <c r="R60" s="8">
        <v>0</v>
      </c>
      <c r="S60" s="8">
        <v>0</v>
      </c>
      <c r="T60" s="8">
        <v>0</v>
      </c>
      <c r="U60" s="8">
        <v>42500000</v>
      </c>
      <c r="V60" s="8">
        <v>0</v>
      </c>
      <c r="W60" s="14">
        <f t="shared" ref="W60:W87" si="8">SUM(Q60:V60)</f>
        <v>42500000</v>
      </c>
    </row>
    <row r="61" spans="1:23" ht="15" customHeight="1" x14ac:dyDescent="0.2">
      <c r="A61" s="7" t="s">
        <v>43</v>
      </c>
      <c r="B61" s="7" t="s">
        <v>14</v>
      </c>
      <c r="C61" s="7" t="s">
        <v>16</v>
      </c>
      <c r="D61" s="163" t="s">
        <v>16</v>
      </c>
      <c r="E61" s="163"/>
      <c r="F61" s="163"/>
      <c r="G61" s="163" t="s">
        <v>18</v>
      </c>
      <c r="H61" s="163"/>
      <c r="I61" s="7" t="s">
        <v>124</v>
      </c>
      <c r="J61" s="164" t="s">
        <v>125</v>
      </c>
      <c r="K61" s="164"/>
      <c r="L61" s="164"/>
      <c r="M61" s="164"/>
      <c r="N61" s="164"/>
      <c r="O61" s="185">
        <v>1770000</v>
      </c>
      <c r="P61" s="185"/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14">
        <f t="shared" si="8"/>
        <v>0</v>
      </c>
    </row>
    <row r="62" spans="1:23" ht="15" customHeight="1" x14ac:dyDescent="0.2">
      <c r="A62" s="7" t="s">
        <v>43</v>
      </c>
      <c r="B62" s="7" t="s">
        <v>14</v>
      </c>
      <c r="C62" s="7" t="s">
        <v>16</v>
      </c>
      <c r="D62" s="163" t="s">
        <v>16</v>
      </c>
      <c r="E62" s="163"/>
      <c r="F62" s="163"/>
      <c r="G62" s="163" t="s">
        <v>18</v>
      </c>
      <c r="H62" s="163"/>
      <c r="I62" s="7" t="s">
        <v>126</v>
      </c>
      <c r="J62" s="164" t="s">
        <v>127</v>
      </c>
      <c r="K62" s="164"/>
      <c r="L62" s="164"/>
      <c r="M62" s="164"/>
      <c r="N62" s="164"/>
      <c r="O62" s="185">
        <v>10500000</v>
      </c>
      <c r="P62" s="185"/>
      <c r="Q62" s="8">
        <v>284103.48</v>
      </c>
      <c r="R62" s="8">
        <v>4666986.8099999996</v>
      </c>
      <c r="S62" s="8">
        <v>289925.69</v>
      </c>
      <c r="T62" s="8">
        <v>300946.62</v>
      </c>
      <c r="U62" s="8">
        <v>247861.6</v>
      </c>
      <c r="V62" s="8">
        <v>285824.73</v>
      </c>
      <c r="W62" s="14">
        <f t="shared" si="8"/>
        <v>6075648.9299999997</v>
      </c>
    </row>
    <row r="63" spans="1:23" ht="24.75" customHeight="1" x14ac:dyDescent="0.2">
      <c r="A63" s="7" t="s">
        <v>43</v>
      </c>
      <c r="B63" s="7" t="s">
        <v>14</v>
      </c>
      <c r="C63" s="7" t="s">
        <v>16</v>
      </c>
      <c r="D63" s="163" t="s">
        <v>16</v>
      </c>
      <c r="E63" s="163"/>
      <c r="F63" s="163"/>
      <c r="G63" s="163" t="s">
        <v>18</v>
      </c>
      <c r="H63" s="163"/>
      <c r="I63" s="7" t="s">
        <v>128</v>
      </c>
      <c r="J63" s="164" t="s">
        <v>129</v>
      </c>
      <c r="K63" s="164"/>
      <c r="L63" s="164"/>
      <c r="M63" s="164"/>
      <c r="N63" s="164"/>
      <c r="O63" s="185">
        <v>60000000</v>
      </c>
      <c r="P63" s="185"/>
      <c r="Q63" s="8">
        <v>0</v>
      </c>
      <c r="R63" s="8">
        <v>464100</v>
      </c>
      <c r="S63" s="8">
        <v>0</v>
      </c>
      <c r="T63" s="8">
        <v>0</v>
      </c>
      <c r="U63" s="8">
        <v>425000</v>
      </c>
      <c r="V63" s="8">
        <v>0</v>
      </c>
      <c r="W63" s="14">
        <f t="shared" si="8"/>
        <v>889100</v>
      </c>
    </row>
    <row r="64" spans="1:23" ht="15" customHeight="1" x14ac:dyDescent="0.2">
      <c r="A64" s="7" t="s">
        <v>43</v>
      </c>
      <c r="B64" s="7" t="s">
        <v>14</v>
      </c>
      <c r="C64" s="7" t="s">
        <v>16</v>
      </c>
      <c r="D64" s="163" t="s">
        <v>16</v>
      </c>
      <c r="E64" s="163"/>
      <c r="F64" s="163"/>
      <c r="G64" s="163" t="s">
        <v>18</v>
      </c>
      <c r="H64" s="163"/>
      <c r="I64" s="7" t="s">
        <v>130</v>
      </c>
      <c r="J64" s="164" t="s">
        <v>131</v>
      </c>
      <c r="K64" s="164"/>
      <c r="L64" s="164"/>
      <c r="M64" s="164"/>
      <c r="N64" s="164"/>
      <c r="O64" s="185">
        <v>40000000</v>
      </c>
      <c r="P64" s="185"/>
      <c r="Q64" s="8">
        <v>0</v>
      </c>
      <c r="R64" s="8">
        <v>10150000</v>
      </c>
      <c r="S64" s="8">
        <v>0</v>
      </c>
      <c r="T64" s="8">
        <v>7322100</v>
      </c>
      <c r="U64" s="8">
        <v>0</v>
      </c>
      <c r="V64" s="8">
        <v>0</v>
      </c>
      <c r="W64" s="14">
        <f t="shared" si="8"/>
        <v>17472100</v>
      </c>
    </row>
    <row r="65" spans="1:23" ht="15" customHeight="1" x14ac:dyDescent="0.2">
      <c r="A65" s="7" t="s">
        <v>43</v>
      </c>
      <c r="B65" s="7" t="s">
        <v>14</v>
      </c>
      <c r="C65" s="7" t="s">
        <v>16</v>
      </c>
      <c r="D65" s="163" t="s">
        <v>16</v>
      </c>
      <c r="E65" s="163"/>
      <c r="F65" s="163"/>
      <c r="G65" s="163" t="s">
        <v>18</v>
      </c>
      <c r="H65" s="163"/>
      <c r="I65" s="7" t="s">
        <v>132</v>
      </c>
      <c r="J65" s="164" t="s">
        <v>133</v>
      </c>
      <c r="K65" s="164"/>
      <c r="L65" s="164"/>
      <c r="M65" s="164"/>
      <c r="N65" s="164"/>
      <c r="O65" s="185">
        <v>162600000</v>
      </c>
      <c r="P65" s="185"/>
      <c r="Q65" s="8">
        <v>20764135</v>
      </c>
      <c r="R65" s="8">
        <v>0</v>
      </c>
      <c r="S65" s="8">
        <v>1400000</v>
      </c>
      <c r="T65" s="8">
        <v>21314858</v>
      </c>
      <c r="U65" s="8">
        <v>0</v>
      </c>
      <c r="V65" s="8">
        <v>24908108</v>
      </c>
      <c r="W65" s="14">
        <f t="shared" si="8"/>
        <v>68387101</v>
      </c>
    </row>
    <row r="66" spans="1:23" ht="15" customHeight="1" x14ac:dyDescent="0.2">
      <c r="A66" s="7" t="s">
        <v>43</v>
      </c>
      <c r="B66" s="7" t="s">
        <v>14</v>
      </c>
      <c r="C66" s="7" t="s">
        <v>16</v>
      </c>
      <c r="D66" s="163" t="s">
        <v>16</v>
      </c>
      <c r="E66" s="163"/>
      <c r="F66" s="163"/>
      <c r="G66" s="163" t="s">
        <v>18</v>
      </c>
      <c r="H66" s="163"/>
      <c r="I66" s="7" t="s">
        <v>98</v>
      </c>
      <c r="J66" s="164" t="s">
        <v>134</v>
      </c>
      <c r="K66" s="164"/>
      <c r="L66" s="164"/>
      <c r="M66" s="164"/>
      <c r="N66" s="164"/>
      <c r="O66" s="185">
        <v>30250000</v>
      </c>
      <c r="P66" s="185"/>
      <c r="Q66" s="8">
        <v>0</v>
      </c>
      <c r="R66" s="8">
        <v>0</v>
      </c>
      <c r="S66" s="8">
        <v>3052500</v>
      </c>
      <c r="T66" s="8">
        <v>0</v>
      </c>
      <c r="U66" s="8">
        <v>0</v>
      </c>
      <c r="V66" s="8">
        <v>3052500</v>
      </c>
      <c r="W66" s="14">
        <f t="shared" si="8"/>
        <v>6105000</v>
      </c>
    </row>
    <row r="67" spans="1:23" ht="15" customHeight="1" x14ac:dyDescent="0.2">
      <c r="A67" s="7" t="s">
        <v>43</v>
      </c>
      <c r="B67" s="7" t="s">
        <v>14</v>
      </c>
      <c r="C67" s="7" t="s">
        <v>16</v>
      </c>
      <c r="D67" s="163" t="s">
        <v>16</v>
      </c>
      <c r="E67" s="163"/>
      <c r="F67" s="163"/>
      <c r="G67" s="163" t="s">
        <v>18</v>
      </c>
      <c r="H67" s="163"/>
      <c r="I67" s="7" t="s">
        <v>135</v>
      </c>
      <c r="J67" s="164" t="s">
        <v>136</v>
      </c>
      <c r="K67" s="164"/>
      <c r="L67" s="164"/>
      <c r="M67" s="164"/>
      <c r="N67" s="164"/>
      <c r="O67" s="185">
        <v>16000000</v>
      </c>
      <c r="P67" s="185"/>
      <c r="Q67" s="8">
        <v>0</v>
      </c>
      <c r="R67" s="8">
        <v>300000</v>
      </c>
      <c r="S67" s="8">
        <v>1034000</v>
      </c>
      <c r="T67" s="8">
        <v>500000</v>
      </c>
      <c r="U67" s="8">
        <v>0</v>
      </c>
      <c r="V67" s="8">
        <v>0</v>
      </c>
      <c r="W67" s="14">
        <f t="shared" si="8"/>
        <v>1834000</v>
      </c>
    </row>
    <row r="68" spans="1:23" ht="15" customHeight="1" x14ac:dyDescent="0.2">
      <c r="A68" s="7" t="s">
        <v>43</v>
      </c>
      <c r="B68" s="7" t="s">
        <v>14</v>
      </c>
      <c r="C68" s="7" t="s">
        <v>16</v>
      </c>
      <c r="D68" s="163" t="s">
        <v>16</v>
      </c>
      <c r="E68" s="163"/>
      <c r="F68" s="163"/>
      <c r="G68" s="163" t="s">
        <v>18</v>
      </c>
      <c r="H68" s="163"/>
      <c r="I68" s="7" t="s">
        <v>137</v>
      </c>
      <c r="J68" s="164" t="s">
        <v>138</v>
      </c>
      <c r="K68" s="164"/>
      <c r="L68" s="164"/>
      <c r="M68" s="164"/>
      <c r="N68" s="164"/>
      <c r="O68" s="185">
        <v>12600000</v>
      </c>
      <c r="P68" s="185"/>
      <c r="Q68" s="8">
        <v>326380</v>
      </c>
      <c r="R68" s="8">
        <v>417637</v>
      </c>
      <c r="S68" s="8">
        <v>486762</v>
      </c>
      <c r="T68" s="8">
        <v>389211</v>
      </c>
      <c r="U68" s="8">
        <v>496449</v>
      </c>
      <c r="V68" s="8">
        <v>424298</v>
      </c>
      <c r="W68" s="14">
        <f t="shared" si="8"/>
        <v>2540737</v>
      </c>
    </row>
    <row r="69" spans="1:23" ht="15" customHeight="1" x14ac:dyDescent="0.2">
      <c r="A69" s="7" t="s">
        <v>43</v>
      </c>
      <c r="B69" s="7" t="s">
        <v>14</v>
      </c>
      <c r="C69" s="7" t="s">
        <v>16</v>
      </c>
      <c r="D69" s="163" t="s">
        <v>16</v>
      </c>
      <c r="E69" s="163"/>
      <c r="F69" s="163"/>
      <c r="G69" s="163" t="s">
        <v>18</v>
      </c>
      <c r="H69" s="163"/>
      <c r="I69" s="7" t="s">
        <v>139</v>
      </c>
      <c r="J69" s="164" t="s">
        <v>140</v>
      </c>
      <c r="K69" s="164"/>
      <c r="L69" s="164"/>
      <c r="M69" s="164"/>
      <c r="N69" s="164"/>
      <c r="O69" s="185">
        <v>256500000</v>
      </c>
      <c r="P69" s="185"/>
      <c r="Q69" s="8">
        <v>22600100</v>
      </c>
      <c r="R69" s="8">
        <v>22464020</v>
      </c>
      <c r="S69" s="8">
        <v>24033660</v>
      </c>
      <c r="T69" s="8">
        <v>17803000</v>
      </c>
      <c r="U69" s="8">
        <v>26381440</v>
      </c>
      <c r="V69" s="8">
        <v>15291660</v>
      </c>
      <c r="W69" s="14">
        <f t="shared" si="8"/>
        <v>128573880</v>
      </c>
    </row>
    <row r="70" spans="1:23" ht="15" customHeight="1" x14ac:dyDescent="0.2">
      <c r="A70" s="7" t="s">
        <v>43</v>
      </c>
      <c r="B70" s="7" t="s">
        <v>14</v>
      </c>
      <c r="C70" s="7" t="s">
        <v>16</v>
      </c>
      <c r="D70" s="163" t="s">
        <v>16</v>
      </c>
      <c r="E70" s="163"/>
      <c r="F70" s="163"/>
      <c r="G70" s="163" t="s">
        <v>18</v>
      </c>
      <c r="H70" s="163"/>
      <c r="I70" s="7" t="s">
        <v>141</v>
      </c>
      <c r="J70" s="164" t="s">
        <v>142</v>
      </c>
      <c r="K70" s="164"/>
      <c r="L70" s="164"/>
      <c r="M70" s="164"/>
      <c r="N70" s="164"/>
      <c r="O70" s="185">
        <v>3600000000</v>
      </c>
      <c r="P70" s="185"/>
      <c r="Q70" s="8">
        <v>398895704</v>
      </c>
      <c r="R70" s="8">
        <v>413797557</v>
      </c>
      <c r="S70" s="8">
        <v>386003789</v>
      </c>
      <c r="T70" s="8">
        <v>392037053</v>
      </c>
      <c r="U70" s="8">
        <v>374783367</v>
      </c>
      <c r="V70" s="8">
        <v>380816631</v>
      </c>
      <c r="W70" s="14">
        <f t="shared" si="8"/>
        <v>2346334101</v>
      </c>
    </row>
    <row r="71" spans="1:23" ht="15" customHeight="1" x14ac:dyDescent="0.2">
      <c r="A71" s="7" t="s">
        <v>43</v>
      </c>
      <c r="B71" s="7" t="s">
        <v>14</v>
      </c>
      <c r="C71" s="7" t="s">
        <v>16</v>
      </c>
      <c r="D71" s="163" t="s">
        <v>16</v>
      </c>
      <c r="E71" s="163"/>
      <c r="F71" s="163"/>
      <c r="G71" s="163" t="s">
        <v>18</v>
      </c>
      <c r="H71" s="163"/>
      <c r="I71" s="7" t="s">
        <v>143</v>
      </c>
      <c r="J71" s="164" t="s">
        <v>144</v>
      </c>
      <c r="K71" s="164"/>
      <c r="L71" s="164"/>
      <c r="M71" s="164"/>
      <c r="N71" s="164"/>
      <c r="O71" s="185">
        <v>15420000</v>
      </c>
      <c r="P71" s="185"/>
      <c r="Q71" s="8">
        <v>0</v>
      </c>
      <c r="R71" s="8">
        <v>993000</v>
      </c>
      <c r="S71" s="8">
        <v>837000</v>
      </c>
      <c r="T71" s="8">
        <v>603000</v>
      </c>
      <c r="U71" s="8">
        <v>519000</v>
      </c>
      <c r="V71" s="8">
        <v>648000</v>
      </c>
      <c r="W71" s="14">
        <f t="shared" si="8"/>
        <v>3600000</v>
      </c>
    </row>
    <row r="72" spans="1:23" ht="14.25" customHeight="1" x14ac:dyDescent="0.2">
      <c r="A72" s="7" t="s">
        <v>43</v>
      </c>
      <c r="B72" s="7" t="s">
        <v>14</v>
      </c>
      <c r="C72" s="7" t="s">
        <v>16</v>
      </c>
      <c r="D72" s="163" t="s">
        <v>16</v>
      </c>
      <c r="E72" s="163"/>
      <c r="F72" s="163"/>
      <c r="G72" s="163" t="s">
        <v>18</v>
      </c>
      <c r="H72" s="163"/>
      <c r="I72" s="7" t="s">
        <v>145</v>
      </c>
      <c r="J72" s="164" t="s">
        <v>146</v>
      </c>
      <c r="K72" s="164"/>
      <c r="L72" s="164"/>
      <c r="M72" s="164"/>
      <c r="N72" s="164"/>
      <c r="O72" s="185">
        <v>90000000</v>
      </c>
      <c r="P72" s="185"/>
      <c r="Q72" s="8">
        <v>1779000</v>
      </c>
      <c r="R72" s="8">
        <v>17319000</v>
      </c>
      <c r="S72" s="8">
        <v>9548500</v>
      </c>
      <c r="T72" s="8">
        <v>9548500</v>
      </c>
      <c r="U72" s="8">
        <v>26212420</v>
      </c>
      <c r="V72" s="8">
        <v>9548500</v>
      </c>
      <c r="W72" s="14">
        <f t="shared" si="8"/>
        <v>73955920</v>
      </c>
    </row>
    <row r="73" spans="1:23" ht="15" customHeight="1" x14ac:dyDescent="0.2">
      <c r="A73" s="7" t="s">
        <v>43</v>
      </c>
      <c r="B73" s="7" t="s">
        <v>14</v>
      </c>
      <c r="C73" s="7" t="s">
        <v>16</v>
      </c>
      <c r="D73" s="163" t="s">
        <v>16</v>
      </c>
      <c r="E73" s="163"/>
      <c r="F73" s="163"/>
      <c r="G73" s="163" t="s">
        <v>18</v>
      </c>
      <c r="H73" s="163"/>
      <c r="I73" s="7" t="s">
        <v>147</v>
      </c>
      <c r="J73" s="164" t="s">
        <v>148</v>
      </c>
      <c r="K73" s="164"/>
      <c r="L73" s="164"/>
      <c r="M73" s="164"/>
      <c r="N73" s="164"/>
      <c r="O73" s="185">
        <v>2600000</v>
      </c>
      <c r="P73" s="185"/>
      <c r="Q73" s="8">
        <v>0</v>
      </c>
      <c r="R73" s="8">
        <v>1381000</v>
      </c>
      <c r="S73" s="8">
        <v>216960</v>
      </c>
      <c r="T73" s="8">
        <v>41000</v>
      </c>
      <c r="U73" s="8">
        <v>35900</v>
      </c>
      <c r="V73" s="8">
        <v>16000</v>
      </c>
      <c r="W73" s="14">
        <f t="shared" si="8"/>
        <v>1690860</v>
      </c>
    </row>
    <row r="74" spans="1:23" ht="15" customHeight="1" x14ac:dyDescent="0.2">
      <c r="A74" s="7" t="s">
        <v>43</v>
      </c>
      <c r="B74" s="7" t="s">
        <v>14</v>
      </c>
      <c r="C74" s="7" t="s">
        <v>16</v>
      </c>
      <c r="D74" s="163" t="s">
        <v>16</v>
      </c>
      <c r="E74" s="163"/>
      <c r="F74" s="163"/>
      <c r="G74" s="163" t="s">
        <v>18</v>
      </c>
      <c r="H74" s="163"/>
      <c r="I74" s="7" t="s">
        <v>149</v>
      </c>
      <c r="J74" s="164" t="s">
        <v>150</v>
      </c>
      <c r="K74" s="164"/>
      <c r="L74" s="164"/>
      <c r="M74" s="164"/>
      <c r="N74" s="164"/>
      <c r="O74" s="185">
        <v>13500000</v>
      </c>
      <c r="P74" s="185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14">
        <f t="shared" si="8"/>
        <v>0</v>
      </c>
    </row>
    <row r="75" spans="1:23" ht="15" customHeight="1" x14ac:dyDescent="0.2">
      <c r="A75" s="7" t="s">
        <v>43</v>
      </c>
      <c r="B75" s="7" t="s">
        <v>14</v>
      </c>
      <c r="C75" s="7" t="s">
        <v>16</v>
      </c>
      <c r="D75" s="163" t="s">
        <v>16</v>
      </c>
      <c r="E75" s="163"/>
      <c r="F75" s="163"/>
      <c r="G75" s="163" t="s">
        <v>18</v>
      </c>
      <c r="H75" s="163"/>
      <c r="I75" s="7" t="s">
        <v>151</v>
      </c>
      <c r="J75" s="164" t="s">
        <v>152</v>
      </c>
      <c r="K75" s="164"/>
      <c r="L75" s="164"/>
      <c r="M75" s="164"/>
      <c r="N75" s="164"/>
      <c r="O75" s="185">
        <v>16500000</v>
      </c>
      <c r="P75" s="185"/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14">
        <f t="shared" si="8"/>
        <v>0</v>
      </c>
    </row>
    <row r="76" spans="1:23" ht="15" customHeight="1" x14ac:dyDescent="0.2">
      <c r="A76" s="7" t="s">
        <v>43</v>
      </c>
      <c r="B76" s="7" t="s">
        <v>14</v>
      </c>
      <c r="C76" s="7" t="s">
        <v>16</v>
      </c>
      <c r="D76" s="163" t="s">
        <v>16</v>
      </c>
      <c r="E76" s="163"/>
      <c r="F76" s="163"/>
      <c r="G76" s="163" t="s">
        <v>18</v>
      </c>
      <c r="H76" s="163"/>
      <c r="I76" s="7" t="s">
        <v>153</v>
      </c>
      <c r="J76" s="164" t="s">
        <v>154</v>
      </c>
      <c r="K76" s="164"/>
      <c r="L76" s="164"/>
      <c r="M76" s="164"/>
      <c r="N76" s="164"/>
      <c r="O76" s="185">
        <v>20000000</v>
      </c>
      <c r="P76" s="185"/>
      <c r="Q76" s="8">
        <v>0</v>
      </c>
      <c r="R76" s="8">
        <v>1210000</v>
      </c>
      <c r="S76" s="8">
        <v>850000</v>
      </c>
      <c r="T76" s="8">
        <v>1210000</v>
      </c>
      <c r="U76" s="8">
        <v>360000</v>
      </c>
      <c r="V76" s="8">
        <v>360000</v>
      </c>
      <c r="W76" s="14">
        <f t="shared" si="8"/>
        <v>3990000</v>
      </c>
    </row>
    <row r="77" spans="1:23" ht="15" customHeight="1" x14ac:dyDescent="0.2">
      <c r="A77" s="7" t="s">
        <v>43</v>
      </c>
      <c r="B77" s="7" t="s">
        <v>14</v>
      </c>
      <c r="C77" s="7" t="s">
        <v>16</v>
      </c>
      <c r="D77" s="163" t="s">
        <v>16</v>
      </c>
      <c r="E77" s="163"/>
      <c r="F77" s="163"/>
      <c r="G77" s="163" t="s">
        <v>16</v>
      </c>
      <c r="H77" s="163"/>
      <c r="I77" s="7" t="s">
        <v>35</v>
      </c>
      <c r="J77" s="164" t="s">
        <v>162</v>
      </c>
      <c r="K77" s="164"/>
      <c r="L77" s="164"/>
      <c r="M77" s="164"/>
      <c r="N77" s="164"/>
      <c r="O77" s="185">
        <v>787000000</v>
      </c>
      <c r="P77" s="185"/>
      <c r="Q77" s="8">
        <v>0</v>
      </c>
      <c r="R77" s="8">
        <v>71168137</v>
      </c>
      <c r="S77" s="8">
        <v>71168137</v>
      </c>
      <c r="T77" s="8">
        <v>71168137</v>
      </c>
      <c r="U77" s="8">
        <v>71168137</v>
      </c>
      <c r="V77" s="8">
        <v>71168137</v>
      </c>
      <c r="W77" s="14">
        <f t="shared" si="8"/>
        <v>355840685</v>
      </c>
    </row>
    <row r="78" spans="1:23" ht="15" customHeight="1" x14ac:dyDescent="0.2">
      <c r="A78" s="7" t="s">
        <v>43</v>
      </c>
      <c r="B78" s="7" t="s">
        <v>14</v>
      </c>
      <c r="C78" s="7" t="s">
        <v>16</v>
      </c>
      <c r="D78" s="163" t="s">
        <v>16</v>
      </c>
      <c r="E78" s="163"/>
      <c r="F78" s="163"/>
      <c r="G78" s="163" t="s">
        <v>16</v>
      </c>
      <c r="H78" s="163"/>
      <c r="I78" s="7" t="s">
        <v>108</v>
      </c>
      <c r="J78" s="164" t="s">
        <v>163</v>
      </c>
      <c r="K78" s="164"/>
      <c r="L78" s="164"/>
      <c r="M78" s="164"/>
      <c r="N78" s="164"/>
      <c r="O78" s="185">
        <v>150000000</v>
      </c>
      <c r="P78" s="185"/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14">
        <f t="shared" si="8"/>
        <v>0</v>
      </c>
    </row>
    <row r="79" spans="1:23" ht="14.25" customHeight="1" x14ac:dyDescent="0.2">
      <c r="A79" s="7" t="s">
        <v>43</v>
      </c>
      <c r="B79" s="7" t="s">
        <v>14</v>
      </c>
      <c r="C79" s="7" t="s">
        <v>16</v>
      </c>
      <c r="D79" s="163" t="s">
        <v>16</v>
      </c>
      <c r="E79" s="163"/>
      <c r="F79" s="163"/>
      <c r="G79" s="163" t="s">
        <v>164</v>
      </c>
      <c r="H79" s="163"/>
      <c r="I79" s="7" t="s">
        <v>92</v>
      </c>
      <c r="J79" s="164" t="s">
        <v>166</v>
      </c>
      <c r="K79" s="164"/>
      <c r="L79" s="164"/>
      <c r="M79" s="164"/>
      <c r="N79" s="164"/>
      <c r="O79" s="185">
        <v>2000000</v>
      </c>
      <c r="P79" s="185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14">
        <f t="shared" si="8"/>
        <v>0</v>
      </c>
    </row>
    <row r="80" spans="1:23" ht="15" customHeight="1" x14ac:dyDescent="0.2">
      <c r="A80" s="7" t="s">
        <v>43</v>
      </c>
      <c r="B80" s="7" t="s">
        <v>14</v>
      </c>
      <c r="C80" s="7" t="s">
        <v>16</v>
      </c>
      <c r="D80" s="163" t="s">
        <v>16</v>
      </c>
      <c r="E80" s="163"/>
      <c r="F80" s="163"/>
      <c r="G80" s="163" t="s">
        <v>164</v>
      </c>
      <c r="H80" s="163"/>
      <c r="I80" s="7" t="s">
        <v>167</v>
      </c>
      <c r="J80" s="164" t="s">
        <v>168</v>
      </c>
      <c r="K80" s="164"/>
      <c r="L80" s="164"/>
      <c r="M80" s="164"/>
      <c r="N80" s="164"/>
      <c r="O80" s="185">
        <v>64450000</v>
      </c>
      <c r="P80" s="185"/>
      <c r="Q80" s="8">
        <v>0</v>
      </c>
      <c r="R80" s="8">
        <v>1069299</v>
      </c>
      <c r="S80" s="8">
        <v>1069299</v>
      </c>
      <c r="T80" s="8">
        <v>11094463</v>
      </c>
      <c r="U80" s="8">
        <v>0</v>
      </c>
      <c r="V80" s="8">
        <v>6081881</v>
      </c>
      <c r="W80" s="14">
        <f t="shared" si="8"/>
        <v>19314942</v>
      </c>
    </row>
    <row r="81" spans="1:23" ht="15" customHeight="1" x14ac:dyDescent="0.2">
      <c r="A81" s="7" t="s">
        <v>43</v>
      </c>
      <c r="B81" s="7" t="s">
        <v>14</v>
      </c>
      <c r="C81" s="7" t="s">
        <v>16</v>
      </c>
      <c r="D81" s="163" t="s">
        <v>16</v>
      </c>
      <c r="E81" s="163"/>
      <c r="F81" s="163"/>
      <c r="G81" s="163" t="s">
        <v>164</v>
      </c>
      <c r="H81" s="163"/>
      <c r="I81" s="7" t="s">
        <v>169</v>
      </c>
      <c r="J81" s="164" t="s">
        <v>170</v>
      </c>
      <c r="K81" s="164"/>
      <c r="L81" s="164"/>
      <c r="M81" s="164"/>
      <c r="N81" s="164"/>
      <c r="O81" s="185">
        <v>5190000</v>
      </c>
      <c r="P81" s="185"/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14">
        <f t="shared" si="8"/>
        <v>0</v>
      </c>
    </row>
    <row r="82" spans="1:23" ht="15" customHeight="1" x14ac:dyDescent="0.2">
      <c r="A82" s="7" t="s">
        <v>43</v>
      </c>
      <c r="B82" s="7" t="s">
        <v>14</v>
      </c>
      <c r="C82" s="7" t="s">
        <v>16</v>
      </c>
      <c r="D82" s="163" t="s">
        <v>16</v>
      </c>
      <c r="E82" s="163"/>
      <c r="F82" s="163"/>
      <c r="G82" s="163" t="s">
        <v>164</v>
      </c>
      <c r="H82" s="163"/>
      <c r="I82" s="7" t="s">
        <v>171</v>
      </c>
      <c r="J82" s="164" t="s">
        <v>172</v>
      </c>
      <c r="K82" s="164"/>
      <c r="L82" s="164"/>
      <c r="M82" s="164"/>
      <c r="N82" s="164"/>
      <c r="O82" s="185">
        <v>503000000</v>
      </c>
      <c r="P82" s="185"/>
      <c r="Q82" s="8">
        <v>0</v>
      </c>
      <c r="R82" s="8">
        <v>19500000</v>
      </c>
      <c r="S82" s="8">
        <v>0</v>
      </c>
      <c r="T82" s="8">
        <v>0</v>
      </c>
      <c r="U82" s="8">
        <v>0</v>
      </c>
      <c r="V82" s="8">
        <v>71500000</v>
      </c>
      <c r="W82" s="14">
        <f t="shared" si="8"/>
        <v>91000000</v>
      </c>
    </row>
    <row r="83" spans="1:23" ht="15" customHeight="1" x14ac:dyDescent="0.2">
      <c r="A83" s="7" t="s">
        <v>43</v>
      </c>
      <c r="B83" s="7" t="s">
        <v>14</v>
      </c>
      <c r="C83" s="7" t="s">
        <v>16</v>
      </c>
      <c r="D83" s="163" t="s">
        <v>16</v>
      </c>
      <c r="E83" s="163"/>
      <c r="F83" s="163"/>
      <c r="G83" s="163" t="s">
        <v>164</v>
      </c>
      <c r="H83" s="163"/>
      <c r="I83" s="7" t="s">
        <v>173</v>
      </c>
      <c r="J83" s="164" t="s">
        <v>174</v>
      </c>
      <c r="K83" s="164"/>
      <c r="L83" s="164"/>
      <c r="M83" s="164"/>
      <c r="N83" s="164"/>
      <c r="O83" s="185">
        <v>2196200000</v>
      </c>
      <c r="P83" s="185"/>
      <c r="Q83" s="8">
        <v>0</v>
      </c>
      <c r="R83" s="8">
        <v>164976000</v>
      </c>
      <c r="S83" s="8">
        <v>176563800</v>
      </c>
      <c r="T83" s="8">
        <v>284235600</v>
      </c>
      <c r="U83" s="8">
        <v>0</v>
      </c>
      <c r="V83" s="8">
        <v>137220000</v>
      </c>
      <c r="W83" s="14">
        <f t="shared" si="8"/>
        <v>762995400</v>
      </c>
    </row>
    <row r="84" spans="1:23" ht="15" customHeight="1" x14ac:dyDescent="0.2">
      <c r="A84" s="7" t="s">
        <v>43</v>
      </c>
      <c r="B84" s="7" t="s">
        <v>14</v>
      </c>
      <c r="C84" s="7" t="s">
        <v>16</v>
      </c>
      <c r="D84" s="163" t="s">
        <v>16</v>
      </c>
      <c r="E84" s="163"/>
      <c r="F84" s="163"/>
      <c r="G84" s="163" t="s">
        <v>164</v>
      </c>
      <c r="H84" s="163"/>
      <c r="I84" s="7" t="s">
        <v>175</v>
      </c>
      <c r="J84" s="164" t="s">
        <v>176</v>
      </c>
      <c r="K84" s="164"/>
      <c r="L84" s="164"/>
      <c r="M84" s="164"/>
      <c r="N84" s="164"/>
      <c r="O84" s="185">
        <v>1500000</v>
      </c>
      <c r="P84" s="185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14">
        <f t="shared" si="8"/>
        <v>0</v>
      </c>
    </row>
    <row r="85" spans="1:23" ht="15" customHeight="1" x14ac:dyDescent="0.2">
      <c r="A85" s="7" t="s">
        <v>43</v>
      </c>
      <c r="B85" s="7" t="s">
        <v>14</v>
      </c>
      <c r="C85" s="7" t="s">
        <v>16</v>
      </c>
      <c r="D85" s="163" t="s">
        <v>16</v>
      </c>
      <c r="E85" s="163"/>
      <c r="F85" s="163"/>
      <c r="G85" s="163" t="s">
        <v>177</v>
      </c>
      <c r="H85" s="163"/>
      <c r="I85" s="7" t="s">
        <v>96</v>
      </c>
      <c r="J85" s="164" t="s">
        <v>179</v>
      </c>
      <c r="K85" s="164"/>
      <c r="L85" s="164"/>
      <c r="M85" s="164"/>
      <c r="N85" s="164"/>
      <c r="O85" s="185">
        <v>5600000</v>
      </c>
      <c r="P85" s="185"/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14">
        <f t="shared" si="8"/>
        <v>0</v>
      </c>
    </row>
    <row r="86" spans="1:23" ht="24.75" customHeight="1" x14ac:dyDescent="0.2">
      <c r="A86" s="7" t="s">
        <v>43</v>
      </c>
      <c r="B86" s="7" t="s">
        <v>14</v>
      </c>
      <c r="C86" s="7" t="s">
        <v>16</v>
      </c>
      <c r="D86" s="163" t="s">
        <v>16</v>
      </c>
      <c r="E86" s="163"/>
      <c r="F86" s="163"/>
      <c r="G86" s="163" t="s">
        <v>180</v>
      </c>
      <c r="H86" s="163"/>
      <c r="I86" s="7" t="s">
        <v>35</v>
      </c>
      <c r="J86" s="164" t="s">
        <v>182</v>
      </c>
      <c r="K86" s="164"/>
      <c r="L86" s="164"/>
      <c r="M86" s="164"/>
      <c r="N86" s="164"/>
      <c r="O86" s="185">
        <v>50000000</v>
      </c>
      <c r="P86" s="185"/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14">
        <f t="shared" si="8"/>
        <v>0</v>
      </c>
    </row>
    <row r="87" spans="1:23" ht="15" customHeight="1" x14ac:dyDescent="0.2">
      <c r="A87" s="7" t="s">
        <v>43</v>
      </c>
      <c r="B87" s="7" t="s">
        <v>14</v>
      </c>
      <c r="C87" s="7" t="s">
        <v>16</v>
      </c>
      <c r="D87" s="163" t="s">
        <v>16</v>
      </c>
      <c r="E87" s="163"/>
      <c r="F87" s="163"/>
      <c r="G87" s="163" t="s">
        <v>53</v>
      </c>
      <c r="H87" s="163"/>
      <c r="I87" s="7" t="s">
        <v>41</v>
      </c>
      <c r="J87" s="164" t="s">
        <v>184</v>
      </c>
      <c r="K87" s="164"/>
      <c r="L87" s="164"/>
      <c r="M87" s="164"/>
      <c r="N87" s="164"/>
      <c r="O87" s="185">
        <v>660000000</v>
      </c>
      <c r="P87" s="185"/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14">
        <f t="shared" si="8"/>
        <v>0</v>
      </c>
    </row>
    <row r="88" spans="1:23" ht="14.25" customHeight="1" x14ac:dyDescent="0.2">
      <c r="A88" s="4" t="s">
        <v>43</v>
      </c>
      <c r="B88" s="4" t="s">
        <v>14</v>
      </c>
      <c r="C88" s="4" t="s">
        <v>16</v>
      </c>
      <c r="D88" s="183" t="s">
        <v>61</v>
      </c>
      <c r="E88" s="183"/>
      <c r="F88" s="183"/>
      <c r="G88" s="183"/>
      <c r="H88" s="183"/>
      <c r="I88" s="4"/>
      <c r="J88" s="179" t="s">
        <v>188</v>
      </c>
      <c r="K88" s="179"/>
      <c r="L88" s="179"/>
      <c r="M88" s="179"/>
      <c r="N88" s="179"/>
      <c r="O88" s="184">
        <f>SUM(O89:P96)</f>
        <v>2201954000</v>
      </c>
      <c r="P88" s="184"/>
      <c r="Q88" s="5">
        <f>SUM(Q89:Q96)</f>
        <v>7009000</v>
      </c>
      <c r="R88" s="51">
        <f t="shared" ref="R88:W88" si="9">SUM(R89:R96)</f>
        <v>21211850</v>
      </c>
      <c r="S88" s="51">
        <f t="shared" si="9"/>
        <v>58138967</v>
      </c>
      <c r="T88" s="51">
        <f t="shared" si="9"/>
        <v>503910828</v>
      </c>
      <c r="U88" s="51">
        <f t="shared" si="9"/>
        <v>6734000</v>
      </c>
      <c r="V88" s="51">
        <f t="shared" si="9"/>
        <v>369139700</v>
      </c>
      <c r="W88" s="51">
        <f t="shared" si="9"/>
        <v>966144345</v>
      </c>
    </row>
    <row r="89" spans="1:23" ht="24.75" customHeight="1" x14ac:dyDescent="0.2">
      <c r="A89" s="7" t="s">
        <v>43</v>
      </c>
      <c r="B89" s="7" t="s">
        <v>14</v>
      </c>
      <c r="C89" s="7" t="s">
        <v>16</v>
      </c>
      <c r="D89" s="163" t="s">
        <v>61</v>
      </c>
      <c r="E89" s="163"/>
      <c r="F89" s="163"/>
      <c r="G89" s="163" t="s">
        <v>16</v>
      </c>
      <c r="H89" s="163"/>
      <c r="I89" s="7" t="s">
        <v>90</v>
      </c>
      <c r="J89" s="164" t="s">
        <v>190</v>
      </c>
      <c r="K89" s="164"/>
      <c r="L89" s="164"/>
      <c r="M89" s="164"/>
      <c r="N89" s="164"/>
      <c r="O89" s="185">
        <v>30230000</v>
      </c>
      <c r="P89" s="185"/>
      <c r="Q89" s="8">
        <v>0</v>
      </c>
      <c r="R89" s="8">
        <v>855000</v>
      </c>
      <c r="S89" s="8">
        <v>1611272</v>
      </c>
      <c r="T89" s="8">
        <v>4322350</v>
      </c>
      <c r="U89" s="8">
        <v>2000000</v>
      </c>
      <c r="V89" s="8">
        <v>0</v>
      </c>
      <c r="W89" s="14">
        <f>SUM(Q89:V89)</f>
        <v>8788622</v>
      </c>
    </row>
    <row r="90" spans="1:23" ht="25.5" customHeight="1" x14ac:dyDescent="0.2">
      <c r="A90" s="7" t="s">
        <v>43</v>
      </c>
      <c r="B90" s="7" t="s">
        <v>14</v>
      </c>
      <c r="C90" s="7" t="s">
        <v>16</v>
      </c>
      <c r="D90" s="163" t="s">
        <v>61</v>
      </c>
      <c r="E90" s="163"/>
      <c r="F90" s="163"/>
      <c r="G90" s="163" t="s">
        <v>16</v>
      </c>
      <c r="H90" s="163"/>
      <c r="I90" s="7" t="s">
        <v>124</v>
      </c>
      <c r="J90" s="164" t="s">
        <v>191</v>
      </c>
      <c r="K90" s="164"/>
      <c r="L90" s="164"/>
      <c r="M90" s="164"/>
      <c r="N90" s="164"/>
      <c r="O90" s="185">
        <v>3500000</v>
      </c>
      <c r="P90" s="185"/>
      <c r="Q90" s="8">
        <v>0</v>
      </c>
      <c r="R90" s="8">
        <v>455000</v>
      </c>
      <c r="S90" s="8">
        <v>0</v>
      </c>
      <c r="T90" s="8">
        <v>420000</v>
      </c>
      <c r="U90" s="8">
        <v>100000</v>
      </c>
      <c r="V90" s="8">
        <v>188000</v>
      </c>
      <c r="W90" s="14">
        <f t="shared" ref="W90:W100" si="10">SUM(Q90:V90)</f>
        <v>1163000</v>
      </c>
    </row>
    <row r="91" spans="1:23" ht="24.75" customHeight="1" x14ac:dyDescent="0.2">
      <c r="A91" s="7" t="s">
        <v>43</v>
      </c>
      <c r="B91" s="7" t="s">
        <v>14</v>
      </c>
      <c r="C91" s="7" t="s">
        <v>16</v>
      </c>
      <c r="D91" s="163" t="s">
        <v>61</v>
      </c>
      <c r="E91" s="163"/>
      <c r="F91" s="163"/>
      <c r="G91" s="163" t="s">
        <v>16</v>
      </c>
      <c r="H91" s="163"/>
      <c r="I91" s="7" t="s">
        <v>192</v>
      </c>
      <c r="J91" s="164" t="s">
        <v>193</v>
      </c>
      <c r="K91" s="164"/>
      <c r="L91" s="164"/>
      <c r="M91" s="164"/>
      <c r="N91" s="164"/>
      <c r="O91" s="185">
        <v>26590000</v>
      </c>
      <c r="P91" s="185"/>
      <c r="Q91" s="8">
        <v>0</v>
      </c>
      <c r="R91" s="8">
        <v>5490050</v>
      </c>
      <c r="S91" s="8">
        <v>6797740</v>
      </c>
      <c r="T91" s="8">
        <v>3260850</v>
      </c>
      <c r="U91" s="8">
        <v>1612000</v>
      </c>
      <c r="V91" s="8">
        <v>20000</v>
      </c>
      <c r="W91" s="14">
        <f t="shared" si="10"/>
        <v>17180640</v>
      </c>
    </row>
    <row r="92" spans="1:23" ht="24.75" customHeight="1" x14ac:dyDescent="0.2">
      <c r="A92" s="7" t="s">
        <v>43</v>
      </c>
      <c r="B92" s="7" t="s">
        <v>14</v>
      </c>
      <c r="C92" s="7" t="s">
        <v>16</v>
      </c>
      <c r="D92" s="163" t="s">
        <v>61</v>
      </c>
      <c r="E92" s="163"/>
      <c r="F92" s="163"/>
      <c r="G92" s="163" t="s">
        <v>16</v>
      </c>
      <c r="H92" s="163"/>
      <c r="I92" s="7" t="s">
        <v>167</v>
      </c>
      <c r="J92" s="164" t="s">
        <v>194</v>
      </c>
      <c r="K92" s="164"/>
      <c r="L92" s="164"/>
      <c r="M92" s="164"/>
      <c r="N92" s="164"/>
      <c r="O92" s="185">
        <v>683900000</v>
      </c>
      <c r="P92" s="185"/>
      <c r="Q92" s="8">
        <v>7009000</v>
      </c>
      <c r="R92" s="8">
        <v>1660000</v>
      </c>
      <c r="S92" s="8">
        <v>13417250</v>
      </c>
      <c r="T92" s="8">
        <v>152702742</v>
      </c>
      <c r="U92" s="8">
        <v>1745000</v>
      </c>
      <c r="V92" s="8">
        <v>27934000</v>
      </c>
      <c r="W92" s="14">
        <f t="shared" si="10"/>
        <v>204467992</v>
      </c>
    </row>
    <row r="93" spans="1:23" ht="24.75" customHeight="1" x14ac:dyDescent="0.2">
      <c r="A93" s="7" t="s">
        <v>43</v>
      </c>
      <c r="B93" s="7" t="s">
        <v>14</v>
      </c>
      <c r="C93" s="7" t="s">
        <v>16</v>
      </c>
      <c r="D93" s="163" t="s">
        <v>61</v>
      </c>
      <c r="E93" s="163"/>
      <c r="F93" s="163"/>
      <c r="G93" s="163" t="s">
        <v>16</v>
      </c>
      <c r="H93" s="163"/>
      <c r="I93" s="7" t="s">
        <v>169</v>
      </c>
      <c r="J93" s="164" t="s">
        <v>195</v>
      </c>
      <c r="K93" s="164"/>
      <c r="L93" s="164"/>
      <c r="M93" s="164"/>
      <c r="N93" s="164"/>
      <c r="O93" s="185">
        <v>25000000</v>
      </c>
      <c r="P93" s="185"/>
      <c r="Q93" s="8">
        <v>0</v>
      </c>
      <c r="R93" s="8">
        <v>1050000</v>
      </c>
      <c r="S93" s="8">
        <v>0</v>
      </c>
      <c r="T93" s="8">
        <v>0</v>
      </c>
      <c r="U93" s="8">
        <v>0</v>
      </c>
      <c r="V93" s="8">
        <v>0</v>
      </c>
      <c r="W93" s="14">
        <f t="shared" si="10"/>
        <v>1050000</v>
      </c>
    </row>
    <row r="94" spans="1:23" ht="24.75" customHeight="1" x14ac:dyDescent="0.2">
      <c r="A94" s="7" t="s">
        <v>43</v>
      </c>
      <c r="B94" s="7" t="s">
        <v>14</v>
      </c>
      <c r="C94" s="7" t="s">
        <v>16</v>
      </c>
      <c r="D94" s="163" t="s">
        <v>61</v>
      </c>
      <c r="E94" s="163"/>
      <c r="F94" s="163"/>
      <c r="G94" s="163" t="s">
        <v>16</v>
      </c>
      <c r="H94" s="163"/>
      <c r="I94" s="7" t="s">
        <v>173</v>
      </c>
      <c r="J94" s="164" t="s">
        <v>196</v>
      </c>
      <c r="K94" s="164"/>
      <c r="L94" s="164"/>
      <c r="M94" s="164"/>
      <c r="N94" s="164"/>
      <c r="O94" s="185">
        <v>824734000</v>
      </c>
      <c r="P94" s="185"/>
      <c r="Q94" s="8">
        <v>0</v>
      </c>
      <c r="R94" s="8">
        <v>7571800</v>
      </c>
      <c r="S94" s="8">
        <v>35415205</v>
      </c>
      <c r="T94" s="8">
        <v>201395886</v>
      </c>
      <c r="U94" s="8">
        <v>0</v>
      </c>
      <c r="V94" s="8">
        <v>45324800</v>
      </c>
      <c r="W94" s="14">
        <f t="shared" si="10"/>
        <v>289707691</v>
      </c>
    </row>
    <row r="95" spans="1:23" ht="24.75" customHeight="1" x14ac:dyDescent="0.2">
      <c r="A95" s="7" t="s">
        <v>43</v>
      </c>
      <c r="B95" s="7" t="s">
        <v>14</v>
      </c>
      <c r="C95" s="7" t="s">
        <v>16</v>
      </c>
      <c r="D95" s="163" t="s">
        <v>61</v>
      </c>
      <c r="E95" s="163"/>
      <c r="F95" s="163"/>
      <c r="G95" s="163" t="s">
        <v>61</v>
      </c>
      <c r="H95" s="163"/>
      <c r="I95" s="7" t="s">
        <v>30</v>
      </c>
      <c r="J95" s="164" t="s">
        <v>198</v>
      </c>
      <c r="K95" s="164"/>
      <c r="L95" s="164"/>
      <c r="M95" s="164"/>
      <c r="N95" s="164"/>
      <c r="O95" s="185">
        <v>598000000</v>
      </c>
      <c r="P95" s="185"/>
      <c r="Q95" s="8">
        <v>0</v>
      </c>
      <c r="R95" s="8">
        <v>3772500</v>
      </c>
      <c r="S95" s="8">
        <v>897500</v>
      </c>
      <c r="T95" s="8">
        <v>141809000</v>
      </c>
      <c r="U95" s="8">
        <v>1197000</v>
      </c>
      <c r="V95" s="8">
        <v>295672900</v>
      </c>
      <c r="W95" s="14">
        <f t="shared" si="10"/>
        <v>443348900</v>
      </c>
    </row>
    <row r="96" spans="1:23" ht="24.75" customHeight="1" x14ac:dyDescent="0.2">
      <c r="A96" s="7" t="s">
        <v>43</v>
      </c>
      <c r="B96" s="7" t="s">
        <v>14</v>
      </c>
      <c r="C96" s="7" t="s">
        <v>16</v>
      </c>
      <c r="D96" s="163" t="s">
        <v>61</v>
      </c>
      <c r="E96" s="163"/>
      <c r="F96" s="163"/>
      <c r="G96" s="163" t="s">
        <v>61</v>
      </c>
      <c r="H96" s="163"/>
      <c r="I96" s="7" t="s">
        <v>92</v>
      </c>
      <c r="J96" s="164" t="s">
        <v>199</v>
      </c>
      <c r="K96" s="164"/>
      <c r="L96" s="164"/>
      <c r="M96" s="164"/>
      <c r="N96" s="164"/>
      <c r="O96" s="185">
        <v>10000000</v>
      </c>
      <c r="P96" s="185"/>
      <c r="Q96" s="8">
        <v>0</v>
      </c>
      <c r="R96" s="8">
        <v>357500</v>
      </c>
      <c r="S96" s="8">
        <v>0</v>
      </c>
      <c r="T96" s="8">
        <v>0</v>
      </c>
      <c r="U96" s="8">
        <v>80000</v>
      </c>
      <c r="V96" s="8">
        <v>0</v>
      </c>
      <c r="W96" s="14">
        <f t="shared" si="10"/>
        <v>437500</v>
      </c>
    </row>
    <row r="97" spans="1:23" ht="14.25" customHeight="1" x14ac:dyDescent="0.2">
      <c r="A97" s="101" t="s">
        <v>43</v>
      </c>
      <c r="B97" s="101" t="s">
        <v>205</v>
      </c>
      <c r="C97" s="101"/>
      <c r="D97" s="166"/>
      <c r="E97" s="166"/>
      <c r="F97" s="166"/>
      <c r="G97" s="166"/>
      <c r="H97" s="166"/>
      <c r="I97" s="101"/>
      <c r="J97" s="167" t="s">
        <v>346</v>
      </c>
      <c r="K97" s="167"/>
      <c r="L97" s="167"/>
      <c r="M97" s="167"/>
      <c r="N97" s="167"/>
      <c r="O97" s="168">
        <f>SUM(O98:P100)</f>
        <v>4716156000</v>
      </c>
      <c r="P97" s="168"/>
      <c r="Q97" s="5">
        <f>SUM(Q98:Q100)</f>
        <v>0</v>
      </c>
      <c r="R97" s="51">
        <f t="shared" ref="R97:W97" si="11">SUM(R98:R100)</f>
        <v>1950000</v>
      </c>
      <c r="S97" s="51">
        <f t="shared" si="11"/>
        <v>266247589</v>
      </c>
      <c r="T97" s="51">
        <f t="shared" si="11"/>
        <v>258706000</v>
      </c>
      <c r="U97" s="51">
        <f t="shared" si="11"/>
        <v>14700000</v>
      </c>
      <c r="V97" s="51">
        <f t="shared" si="11"/>
        <v>182183546</v>
      </c>
      <c r="W97" s="51">
        <f t="shared" si="11"/>
        <v>723787135</v>
      </c>
    </row>
    <row r="98" spans="1:23" ht="15" customHeight="1" x14ac:dyDescent="0.2">
      <c r="A98" s="4" t="s">
        <v>43</v>
      </c>
      <c r="B98" s="4" t="s">
        <v>205</v>
      </c>
      <c r="C98" s="4" t="s">
        <v>16</v>
      </c>
      <c r="D98" s="183"/>
      <c r="E98" s="183"/>
      <c r="F98" s="183"/>
      <c r="G98" s="183"/>
      <c r="H98" s="183"/>
      <c r="I98" s="4"/>
      <c r="J98" s="179" t="s">
        <v>207</v>
      </c>
      <c r="K98" s="179"/>
      <c r="L98" s="179"/>
      <c r="M98" s="179"/>
      <c r="N98" s="179"/>
      <c r="O98" s="184">
        <v>3981156000</v>
      </c>
      <c r="P98" s="184"/>
      <c r="Q98" s="5">
        <v>0</v>
      </c>
      <c r="R98" s="5">
        <v>1950000</v>
      </c>
      <c r="S98" s="5">
        <v>266247589</v>
      </c>
      <c r="T98" s="5">
        <v>258706000</v>
      </c>
      <c r="U98" s="5">
        <v>14700000</v>
      </c>
      <c r="V98" s="5">
        <v>182183546</v>
      </c>
      <c r="W98" s="14">
        <f t="shared" si="10"/>
        <v>723787135</v>
      </c>
    </row>
    <row r="99" spans="1:23" ht="15" customHeight="1" x14ac:dyDescent="0.2">
      <c r="A99" s="4" t="s">
        <v>43</v>
      </c>
      <c r="B99" s="4" t="s">
        <v>205</v>
      </c>
      <c r="C99" s="4" t="s">
        <v>61</v>
      </c>
      <c r="D99" s="183"/>
      <c r="E99" s="183"/>
      <c r="F99" s="183"/>
      <c r="G99" s="183"/>
      <c r="H99" s="183"/>
      <c r="I99" s="4"/>
      <c r="J99" s="179" t="s">
        <v>247</v>
      </c>
      <c r="K99" s="179"/>
      <c r="L99" s="179"/>
      <c r="M99" s="179"/>
      <c r="N99" s="179"/>
      <c r="O99" s="184">
        <v>705000000</v>
      </c>
      <c r="P99" s="184"/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14">
        <f t="shared" si="10"/>
        <v>0</v>
      </c>
    </row>
    <row r="100" spans="1:23" ht="15" customHeight="1" x14ac:dyDescent="0.2">
      <c r="A100" s="4" t="s">
        <v>43</v>
      </c>
      <c r="B100" s="4" t="s">
        <v>205</v>
      </c>
      <c r="C100" s="4" t="s">
        <v>164</v>
      </c>
      <c r="D100" s="183"/>
      <c r="E100" s="183"/>
      <c r="F100" s="183"/>
      <c r="G100" s="183"/>
      <c r="H100" s="183"/>
      <c r="I100" s="4"/>
      <c r="J100" s="179" t="s">
        <v>251</v>
      </c>
      <c r="K100" s="179"/>
      <c r="L100" s="179"/>
      <c r="M100" s="179"/>
      <c r="N100" s="179"/>
      <c r="O100" s="184">
        <v>30000000</v>
      </c>
      <c r="P100" s="184"/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14">
        <f t="shared" si="10"/>
        <v>0</v>
      </c>
    </row>
    <row r="101" spans="1:23" ht="15.75" customHeight="1" x14ac:dyDescent="0.2">
      <c r="A101" s="4"/>
      <c r="B101" s="4"/>
      <c r="C101" s="4"/>
      <c r="D101" s="183"/>
      <c r="E101" s="183"/>
      <c r="F101" s="183"/>
      <c r="G101" s="183"/>
      <c r="H101" s="183"/>
      <c r="I101" s="4"/>
      <c r="J101" s="186" t="s">
        <v>255</v>
      </c>
      <c r="K101" s="186"/>
      <c r="L101" s="186"/>
      <c r="M101" s="186"/>
      <c r="N101" s="186"/>
      <c r="O101" s="184">
        <f>SUM(O98:P100,O88,O58,O40,O14)</f>
        <v>100000000000</v>
      </c>
      <c r="P101" s="184"/>
      <c r="Q101" s="5">
        <f>SUM(Q98:Q100,Q88,Q58,Q40,Q14)</f>
        <v>9440458871.4799995</v>
      </c>
      <c r="R101" s="51">
        <f t="shared" ref="R101:W101" si="12">SUM(R98:R100,R88,R58,R40,R14)</f>
        <v>10894999986.809999</v>
      </c>
      <c r="S101" s="51">
        <f t="shared" si="12"/>
        <v>9180201215.6900005</v>
      </c>
      <c r="T101" s="51">
        <f t="shared" si="12"/>
        <v>11564768578.619999</v>
      </c>
      <c r="U101" s="51">
        <f t="shared" si="12"/>
        <v>9468364661.6000004</v>
      </c>
      <c r="V101" s="51">
        <f t="shared" si="12"/>
        <v>8714959605.7299995</v>
      </c>
      <c r="W101" s="51">
        <f t="shared" si="12"/>
        <v>59263752919.93</v>
      </c>
    </row>
    <row r="102" spans="1:23" ht="15.75" customHeight="1" x14ac:dyDescent="0.2">
      <c r="A102" s="4"/>
      <c r="B102" s="4"/>
      <c r="C102" s="4"/>
      <c r="D102" s="183"/>
      <c r="E102" s="183"/>
      <c r="F102" s="183"/>
      <c r="G102" s="183"/>
      <c r="H102" s="183"/>
      <c r="I102" s="4"/>
      <c r="J102" s="186" t="s">
        <v>256</v>
      </c>
      <c r="K102" s="186"/>
      <c r="L102" s="186"/>
      <c r="M102" s="186"/>
      <c r="N102" s="186"/>
      <c r="O102" s="184">
        <v>0</v>
      </c>
      <c r="P102" s="184"/>
      <c r="Q102" s="5">
        <v>390859304.79000002</v>
      </c>
      <c r="R102" s="5">
        <v>-567251919.04999995</v>
      </c>
      <c r="S102" s="5">
        <v>1763810273.0699999</v>
      </c>
      <c r="T102" s="5">
        <v>-1147293017.5</v>
      </c>
      <c r="U102" s="5">
        <v>-182971275.62</v>
      </c>
      <c r="V102" s="5">
        <v>3211874421.9000001</v>
      </c>
      <c r="W102" s="14">
        <f t="shared" ref="W102" si="13">SUM(Q102:V102)</f>
        <v>3469027787.5900002</v>
      </c>
    </row>
    <row r="104" spans="1:23" x14ac:dyDescent="0.2">
      <c r="Q104" s="40"/>
      <c r="R104" s="40"/>
      <c r="S104" s="40"/>
      <c r="T104" s="40"/>
      <c r="U104" s="40"/>
      <c r="V104" s="40"/>
      <c r="W104" s="40"/>
    </row>
  </sheetData>
  <mergeCells count="383">
    <mergeCell ref="D101:F101"/>
    <mergeCell ref="G101:H101"/>
    <mergeCell ref="J101:N101"/>
    <mergeCell ref="O101:P101"/>
    <mergeCell ref="D102:F102"/>
    <mergeCell ref="G102:H102"/>
    <mergeCell ref="J102:N102"/>
    <mergeCell ref="O102:P102"/>
    <mergeCell ref="D100:F100"/>
    <mergeCell ref="G100:H100"/>
    <mergeCell ref="J100:N100"/>
    <mergeCell ref="O100:P100"/>
    <mergeCell ref="D37:F37"/>
    <mergeCell ref="G37:H37"/>
    <mergeCell ref="J37:N37"/>
    <mergeCell ref="O37:P37"/>
    <mergeCell ref="D35:F35"/>
    <mergeCell ref="G35:H35"/>
    <mergeCell ref="J35:N35"/>
    <mergeCell ref="O35:P35"/>
    <mergeCell ref="D99:F99"/>
    <mergeCell ref="G99:H99"/>
    <mergeCell ref="J99:N99"/>
    <mergeCell ref="O99:P99"/>
    <mergeCell ref="D97:F97"/>
    <mergeCell ref="G97:H97"/>
    <mergeCell ref="J97:N97"/>
    <mergeCell ref="O97:P97"/>
    <mergeCell ref="D98:F98"/>
    <mergeCell ref="G98:H98"/>
    <mergeCell ref="J98:N98"/>
    <mergeCell ref="O98:P98"/>
    <mergeCell ref="D96:F96"/>
    <mergeCell ref="G96:H96"/>
    <mergeCell ref="J96:N96"/>
    <mergeCell ref="O96:P96"/>
    <mergeCell ref="D95:F95"/>
    <mergeCell ref="G95:H95"/>
    <mergeCell ref="J95:N95"/>
    <mergeCell ref="O95:P95"/>
    <mergeCell ref="D93:F93"/>
    <mergeCell ref="G93:H93"/>
    <mergeCell ref="J93:N93"/>
    <mergeCell ref="O93:P93"/>
    <mergeCell ref="D94:F94"/>
    <mergeCell ref="G94:H94"/>
    <mergeCell ref="J94:N94"/>
    <mergeCell ref="O94:P94"/>
    <mergeCell ref="D91:F91"/>
    <mergeCell ref="G91:H91"/>
    <mergeCell ref="J91:N91"/>
    <mergeCell ref="O91:P91"/>
    <mergeCell ref="D92:F92"/>
    <mergeCell ref="G92:H92"/>
    <mergeCell ref="J92:N92"/>
    <mergeCell ref="O92:P92"/>
    <mergeCell ref="D89:F89"/>
    <mergeCell ref="G89:H89"/>
    <mergeCell ref="J89:N89"/>
    <mergeCell ref="O89:P89"/>
    <mergeCell ref="D90:F90"/>
    <mergeCell ref="G90:H90"/>
    <mergeCell ref="J90:N90"/>
    <mergeCell ref="O90:P90"/>
    <mergeCell ref="D88:F88"/>
    <mergeCell ref="G88:H88"/>
    <mergeCell ref="J88:N88"/>
    <mergeCell ref="O88:P88"/>
    <mergeCell ref="D34:F34"/>
    <mergeCell ref="G34:H34"/>
    <mergeCell ref="J34:N34"/>
    <mergeCell ref="O34:P34"/>
    <mergeCell ref="D87:F87"/>
    <mergeCell ref="G87:H87"/>
    <mergeCell ref="J87:N87"/>
    <mergeCell ref="O87:P87"/>
    <mergeCell ref="D86:F86"/>
    <mergeCell ref="G86:H86"/>
    <mergeCell ref="J86:N86"/>
    <mergeCell ref="O86:P86"/>
    <mergeCell ref="D85:F85"/>
    <mergeCell ref="G85:H85"/>
    <mergeCell ref="J85:N85"/>
    <mergeCell ref="O85:P85"/>
    <mergeCell ref="D83:F83"/>
    <mergeCell ref="G83:H83"/>
    <mergeCell ref="J83:N83"/>
    <mergeCell ref="O83:P83"/>
    <mergeCell ref="D84:F84"/>
    <mergeCell ref="G84:H84"/>
    <mergeCell ref="J84:N84"/>
    <mergeCell ref="O84:P84"/>
    <mergeCell ref="D81:F81"/>
    <mergeCell ref="G81:H81"/>
    <mergeCell ref="J81:N81"/>
    <mergeCell ref="O81:P81"/>
    <mergeCell ref="D82:F82"/>
    <mergeCell ref="G82:H82"/>
    <mergeCell ref="J82:N82"/>
    <mergeCell ref="O82:P82"/>
    <mergeCell ref="D79:F79"/>
    <mergeCell ref="G79:H79"/>
    <mergeCell ref="J79:N79"/>
    <mergeCell ref="O79:P79"/>
    <mergeCell ref="D80:F80"/>
    <mergeCell ref="G80:H80"/>
    <mergeCell ref="J80:N80"/>
    <mergeCell ref="O80:P80"/>
    <mergeCell ref="D78:F78"/>
    <mergeCell ref="G78:H78"/>
    <mergeCell ref="J78:N78"/>
    <mergeCell ref="O78:P78"/>
    <mergeCell ref="D70:F70"/>
    <mergeCell ref="G70:H70"/>
    <mergeCell ref="J70:N70"/>
    <mergeCell ref="O70:P70"/>
    <mergeCell ref="D77:F77"/>
    <mergeCell ref="G77:H77"/>
    <mergeCell ref="J77:N77"/>
    <mergeCell ref="O77:P77"/>
    <mergeCell ref="D32:F32"/>
    <mergeCell ref="G32:H32"/>
    <mergeCell ref="J32:N32"/>
    <mergeCell ref="O32:P32"/>
    <mergeCell ref="D33:F33"/>
    <mergeCell ref="G33:H33"/>
    <mergeCell ref="J33:N33"/>
    <mergeCell ref="O33:P33"/>
    <mergeCell ref="D76:F76"/>
    <mergeCell ref="G76:H76"/>
    <mergeCell ref="J76:N76"/>
    <mergeCell ref="O76:P76"/>
    <mergeCell ref="D71:F71"/>
    <mergeCell ref="G71:H71"/>
    <mergeCell ref="J71:N71"/>
    <mergeCell ref="O71:P71"/>
    <mergeCell ref="D74:F74"/>
    <mergeCell ref="G74:H74"/>
    <mergeCell ref="J74:N74"/>
    <mergeCell ref="O74:P74"/>
    <mergeCell ref="D75:F75"/>
    <mergeCell ref="G75:H75"/>
    <mergeCell ref="J75:N75"/>
    <mergeCell ref="O75:P75"/>
    <mergeCell ref="D72:F72"/>
    <mergeCell ref="G72:H72"/>
    <mergeCell ref="J72:N72"/>
    <mergeCell ref="O72:P72"/>
    <mergeCell ref="D73:F73"/>
    <mergeCell ref="G73:H73"/>
    <mergeCell ref="J73:N73"/>
    <mergeCell ref="O73:P73"/>
    <mergeCell ref="D69:F69"/>
    <mergeCell ref="G69:H69"/>
    <mergeCell ref="J69:N69"/>
    <mergeCell ref="O69:P69"/>
    <mergeCell ref="D66:F66"/>
    <mergeCell ref="G66:H66"/>
    <mergeCell ref="J66:N66"/>
    <mergeCell ref="O66:P66"/>
    <mergeCell ref="D67:F67"/>
    <mergeCell ref="G67:H67"/>
    <mergeCell ref="J67:N67"/>
    <mergeCell ref="O67:P67"/>
    <mergeCell ref="D68:F68"/>
    <mergeCell ref="G68:H68"/>
    <mergeCell ref="J68:N68"/>
    <mergeCell ref="O68:P68"/>
    <mergeCell ref="D64:F64"/>
    <mergeCell ref="G64:H64"/>
    <mergeCell ref="J64:N64"/>
    <mergeCell ref="O64:P64"/>
    <mergeCell ref="D65:F65"/>
    <mergeCell ref="G65:H65"/>
    <mergeCell ref="J65:N65"/>
    <mergeCell ref="O65:P65"/>
    <mergeCell ref="D62:F62"/>
    <mergeCell ref="G62:H62"/>
    <mergeCell ref="J62:N62"/>
    <mergeCell ref="O62:P62"/>
    <mergeCell ref="D63:F63"/>
    <mergeCell ref="G63:H63"/>
    <mergeCell ref="J63:N63"/>
    <mergeCell ref="O63:P63"/>
    <mergeCell ref="D60:F60"/>
    <mergeCell ref="G60:H60"/>
    <mergeCell ref="J60:N60"/>
    <mergeCell ref="O60:P60"/>
    <mergeCell ref="D61:F61"/>
    <mergeCell ref="G61:H61"/>
    <mergeCell ref="J61:N61"/>
    <mergeCell ref="O61:P61"/>
    <mergeCell ref="D29:F29"/>
    <mergeCell ref="G29:H29"/>
    <mergeCell ref="J29:N29"/>
    <mergeCell ref="O29:P29"/>
    <mergeCell ref="D30:F30"/>
    <mergeCell ref="G30:H30"/>
    <mergeCell ref="J30:N30"/>
    <mergeCell ref="O30:P30"/>
    <mergeCell ref="D52:F52"/>
    <mergeCell ref="G52:H52"/>
    <mergeCell ref="J52:N52"/>
    <mergeCell ref="O52:P52"/>
    <mergeCell ref="D49:F49"/>
    <mergeCell ref="G49:H49"/>
    <mergeCell ref="J49:N49"/>
    <mergeCell ref="O49:P49"/>
    <mergeCell ref="D23:F23"/>
    <mergeCell ref="G23:H23"/>
    <mergeCell ref="J23:N23"/>
    <mergeCell ref="O23:P23"/>
    <mergeCell ref="D54:F54"/>
    <mergeCell ref="G54:H54"/>
    <mergeCell ref="J54:N54"/>
    <mergeCell ref="O54:P54"/>
    <mergeCell ref="D51:F51"/>
    <mergeCell ref="G51:H51"/>
    <mergeCell ref="J51:N51"/>
    <mergeCell ref="O51:P51"/>
    <mergeCell ref="D27:F27"/>
    <mergeCell ref="G27:H27"/>
    <mergeCell ref="J27:N27"/>
    <mergeCell ref="O27:P27"/>
    <mergeCell ref="D28:F28"/>
    <mergeCell ref="G28:H28"/>
    <mergeCell ref="J28:N28"/>
    <mergeCell ref="O28:P28"/>
    <mergeCell ref="D25:F25"/>
    <mergeCell ref="G25:H25"/>
    <mergeCell ref="J25:N25"/>
    <mergeCell ref="O25:P25"/>
    <mergeCell ref="D53:F53"/>
    <mergeCell ref="G53:H53"/>
    <mergeCell ref="J53:N53"/>
    <mergeCell ref="O53:P53"/>
    <mergeCell ref="D24:F24"/>
    <mergeCell ref="G24:H24"/>
    <mergeCell ref="J24:N24"/>
    <mergeCell ref="O24:P24"/>
    <mergeCell ref="D59:F59"/>
    <mergeCell ref="G59:H59"/>
    <mergeCell ref="J59:N59"/>
    <mergeCell ref="O59:P59"/>
    <mergeCell ref="D26:F26"/>
    <mergeCell ref="G26:H26"/>
    <mergeCell ref="J26:N26"/>
    <mergeCell ref="O26:P26"/>
    <mergeCell ref="D31:F31"/>
    <mergeCell ref="G31:H31"/>
    <mergeCell ref="J31:N31"/>
    <mergeCell ref="O31:P31"/>
    <mergeCell ref="D36:F36"/>
    <mergeCell ref="G36:H36"/>
    <mergeCell ref="J36:N36"/>
    <mergeCell ref="O36:P36"/>
    <mergeCell ref="D57:F57"/>
    <mergeCell ref="G57:H57"/>
    <mergeCell ref="J57:N57"/>
    <mergeCell ref="O57:P57"/>
    <mergeCell ref="D58:F58"/>
    <mergeCell ref="G58:H58"/>
    <mergeCell ref="J58:N58"/>
    <mergeCell ref="O58:P58"/>
    <mergeCell ref="D55:F55"/>
    <mergeCell ref="G55:H55"/>
    <mergeCell ref="J55:N55"/>
    <mergeCell ref="O55:P55"/>
    <mergeCell ref="D56:F56"/>
    <mergeCell ref="G56:H56"/>
    <mergeCell ref="J56:N56"/>
    <mergeCell ref="O56:P56"/>
    <mergeCell ref="D50:F50"/>
    <mergeCell ref="G50:H50"/>
    <mergeCell ref="J50:N50"/>
    <mergeCell ref="O50:P50"/>
    <mergeCell ref="D47:F47"/>
    <mergeCell ref="G47:H47"/>
    <mergeCell ref="J47:N47"/>
    <mergeCell ref="O47:P47"/>
    <mergeCell ref="D48:F48"/>
    <mergeCell ref="G48:H48"/>
    <mergeCell ref="J48:N48"/>
    <mergeCell ref="O48:P48"/>
    <mergeCell ref="D45:F45"/>
    <mergeCell ref="G45:H45"/>
    <mergeCell ref="J45:N45"/>
    <mergeCell ref="O45:P45"/>
    <mergeCell ref="D46:F46"/>
    <mergeCell ref="G46:H46"/>
    <mergeCell ref="J46:N46"/>
    <mergeCell ref="O46:P46"/>
    <mergeCell ref="D43:F43"/>
    <mergeCell ref="G43:H43"/>
    <mergeCell ref="J43:N43"/>
    <mergeCell ref="O43:P43"/>
    <mergeCell ref="D44:F44"/>
    <mergeCell ref="G44:H44"/>
    <mergeCell ref="J44:N44"/>
    <mergeCell ref="O44:P44"/>
    <mergeCell ref="D41:F41"/>
    <mergeCell ref="G41:H41"/>
    <mergeCell ref="J41:N41"/>
    <mergeCell ref="O41:P41"/>
    <mergeCell ref="D42:F42"/>
    <mergeCell ref="G42:H42"/>
    <mergeCell ref="J42:N42"/>
    <mergeCell ref="O42:P42"/>
    <mergeCell ref="D40:F40"/>
    <mergeCell ref="G40:H40"/>
    <mergeCell ref="J40:N40"/>
    <mergeCell ref="O40:P40"/>
    <mergeCell ref="D20:F20"/>
    <mergeCell ref="G20:H20"/>
    <mergeCell ref="J20:N20"/>
    <mergeCell ref="O20:P20"/>
    <mergeCell ref="D39:F39"/>
    <mergeCell ref="G39:H39"/>
    <mergeCell ref="J39:N39"/>
    <mergeCell ref="O39:P39"/>
    <mergeCell ref="D19:F19"/>
    <mergeCell ref="G19:H19"/>
    <mergeCell ref="J19:N19"/>
    <mergeCell ref="O19:P19"/>
    <mergeCell ref="D38:F38"/>
    <mergeCell ref="G38:H38"/>
    <mergeCell ref="J38:N38"/>
    <mergeCell ref="O38:P38"/>
    <mergeCell ref="D21:F21"/>
    <mergeCell ref="G21:H21"/>
    <mergeCell ref="J21:N21"/>
    <mergeCell ref="O21:P21"/>
    <mergeCell ref="D22:F22"/>
    <mergeCell ref="G22:H22"/>
    <mergeCell ref="J22:N22"/>
    <mergeCell ref="O22:P22"/>
    <mergeCell ref="D17:F17"/>
    <mergeCell ref="G17:H17"/>
    <mergeCell ref="J17:N17"/>
    <mergeCell ref="O17:P17"/>
    <mergeCell ref="D18:F18"/>
    <mergeCell ref="G18:H18"/>
    <mergeCell ref="J18:N18"/>
    <mergeCell ref="O18:P18"/>
    <mergeCell ref="D15:F15"/>
    <mergeCell ref="G15:H15"/>
    <mergeCell ref="J15:N15"/>
    <mergeCell ref="O15:P15"/>
    <mergeCell ref="D16:F16"/>
    <mergeCell ref="G16:H16"/>
    <mergeCell ref="J16:N16"/>
    <mergeCell ref="O16:P16"/>
    <mergeCell ref="D13:F13"/>
    <mergeCell ref="G13:H13"/>
    <mergeCell ref="J13:N13"/>
    <mergeCell ref="O13:P13"/>
    <mergeCell ref="D14:F14"/>
    <mergeCell ref="G14:H14"/>
    <mergeCell ref="J14:N14"/>
    <mergeCell ref="O14:P14"/>
    <mergeCell ref="D12:F12"/>
    <mergeCell ref="G12:H12"/>
    <mergeCell ref="J12:N12"/>
    <mergeCell ref="O12:P12"/>
    <mergeCell ref="A11:V11"/>
    <mergeCell ref="A1:W1"/>
    <mergeCell ref="A2:W2"/>
    <mergeCell ref="A3:W3"/>
    <mergeCell ref="A4:W4"/>
    <mergeCell ref="A5:W5"/>
    <mergeCell ref="A7:L7"/>
    <mergeCell ref="R9:R10"/>
    <mergeCell ref="S9:S10"/>
    <mergeCell ref="T9:T10"/>
    <mergeCell ref="U9:U10"/>
    <mergeCell ref="V9:V10"/>
    <mergeCell ref="W9:W10"/>
    <mergeCell ref="A8:L8"/>
    <mergeCell ref="N8:Q8"/>
    <mergeCell ref="A9:I10"/>
    <mergeCell ref="J9:N10"/>
    <mergeCell ref="O9:P10"/>
    <mergeCell ref="Q9:Q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opLeftCell="O1" workbookViewId="0">
      <selection activeCell="S18" sqref="S18"/>
    </sheetView>
  </sheetViews>
  <sheetFormatPr defaultRowHeight="11.25" x14ac:dyDescent="0.2"/>
  <cols>
    <col min="1" max="2" width="2.140625" style="12" customWidth="1"/>
    <col min="3" max="3" width="2.7109375" style="12" customWidth="1"/>
    <col min="4" max="4" width="1.140625" style="12" customWidth="1"/>
    <col min="5" max="5" width="0.85546875" style="12" customWidth="1"/>
    <col min="6" max="6" width="0.7109375" style="12" customWidth="1"/>
    <col min="7" max="7" width="1.28515625" style="12" customWidth="1"/>
    <col min="8" max="8" width="1.42578125" style="12" customWidth="1"/>
    <col min="9" max="9" width="5.85546875" style="12" customWidth="1"/>
    <col min="10" max="10" width="2.140625" style="12" customWidth="1"/>
    <col min="11" max="11" width="1.5703125" style="12" customWidth="1"/>
    <col min="12" max="12" width="3.140625" style="12" customWidth="1"/>
    <col min="13" max="13" width="1.85546875" style="12" customWidth="1"/>
    <col min="14" max="14" width="30.5703125" style="12" customWidth="1"/>
    <col min="15" max="15" width="15" style="12" customWidth="1"/>
    <col min="16" max="16" width="3.28515625" style="12" customWidth="1"/>
    <col min="17" max="21" width="17.7109375" style="12" customWidth="1"/>
    <col min="22" max="23" width="17.5703125" style="12" customWidth="1"/>
    <col min="24" max="24" width="17.42578125" style="12" customWidth="1"/>
    <col min="25" max="25" width="16.5703125" style="12" customWidth="1"/>
    <col min="26" max="16384" width="9.140625" style="12"/>
  </cols>
  <sheetData>
    <row r="1" spans="1:25" ht="15.75" customHeight="1" x14ac:dyDescent="0.2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5" ht="15.75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</row>
    <row r="3" spans="1:25" ht="18" customHeight="1" x14ac:dyDescent="0.2">
      <c r="A3" s="204" t="s">
        <v>276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5" ht="18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</row>
    <row r="5" spans="1:25" ht="15.75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</row>
    <row r="6" spans="1:25" ht="8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5" ht="14.25" customHeight="1" x14ac:dyDescent="0.2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" t="s">
        <v>5</v>
      </c>
      <c r="N7" s="2" t="s">
        <v>6</v>
      </c>
      <c r="O7" s="2"/>
      <c r="P7" s="2"/>
      <c r="Q7" s="2"/>
      <c r="R7" s="2"/>
      <c r="S7" s="2"/>
      <c r="T7" s="2"/>
      <c r="U7" s="2"/>
      <c r="V7" s="2"/>
      <c r="W7" s="2"/>
    </row>
    <row r="8" spans="1:25" ht="23.25" customHeight="1" x14ac:dyDescent="0.2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" t="s">
        <v>5</v>
      </c>
      <c r="N8" s="158" t="s">
        <v>8</v>
      </c>
      <c r="O8" s="158"/>
      <c r="P8" s="158"/>
      <c r="Q8" s="158"/>
      <c r="R8" s="2"/>
      <c r="S8" s="2"/>
      <c r="T8" s="2"/>
      <c r="U8" s="2"/>
      <c r="V8" s="2"/>
      <c r="W8" s="2"/>
    </row>
    <row r="9" spans="1:25" ht="14.25" customHeight="1" x14ac:dyDescent="0.2">
      <c r="A9" s="191" t="s">
        <v>9</v>
      </c>
      <c r="B9" s="191"/>
      <c r="C9" s="191"/>
      <c r="D9" s="191"/>
      <c r="E9" s="191"/>
      <c r="F9" s="191"/>
      <c r="G9" s="191"/>
      <c r="H9" s="191"/>
      <c r="I9" s="191"/>
      <c r="J9" s="191" t="s">
        <v>10</v>
      </c>
      <c r="K9" s="191"/>
      <c r="L9" s="191"/>
      <c r="M9" s="191"/>
      <c r="N9" s="191"/>
      <c r="O9" s="191" t="s">
        <v>11</v>
      </c>
      <c r="P9" s="191"/>
      <c r="Q9" s="192" t="s">
        <v>289</v>
      </c>
      <c r="R9" s="193"/>
      <c r="S9" s="193"/>
      <c r="T9" s="193"/>
      <c r="U9" s="193"/>
      <c r="V9" s="193"/>
      <c r="W9" s="194"/>
      <c r="X9" s="214" t="s">
        <v>339</v>
      </c>
      <c r="Y9" s="191" t="s">
        <v>340</v>
      </c>
    </row>
    <row r="10" spans="1:25" ht="18" customHeight="1" x14ac:dyDescent="0.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 t="s">
        <v>270</v>
      </c>
      <c r="R10" s="190" t="s">
        <v>271</v>
      </c>
      <c r="S10" s="191" t="s">
        <v>272</v>
      </c>
      <c r="T10" s="191" t="s">
        <v>273</v>
      </c>
      <c r="U10" s="191" t="s">
        <v>274</v>
      </c>
      <c r="V10" s="191" t="s">
        <v>269</v>
      </c>
      <c r="W10" s="191" t="s">
        <v>290</v>
      </c>
      <c r="X10" s="215"/>
      <c r="Y10" s="191"/>
    </row>
    <row r="11" spans="1:25" ht="13.5" customHeight="1" x14ac:dyDescent="0.2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0"/>
      <c r="S11" s="191"/>
      <c r="T11" s="191"/>
      <c r="U11" s="191"/>
      <c r="V11" s="191"/>
      <c r="W11" s="191"/>
      <c r="X11" s="216"/>
      <c r="Y11" s="191"/>
    </row>
    <row r="12" spans="1:25" ht="18" customHeight="1" x14ac:dyDescent="0.2">
      <c r="A12" s="4" t="s">
        <v>43</v>
      </c>
      <c r="B12" s="4"/>
      <c r="C12" s="4"/>
      <c r="D12" s="183"/>
      <c r="E12" s="183"/>
      <c r="F12" s="183"/>
      <c r="G12" s="183"/>
      <c r="H12" s="183"/>
      <c r="I12" s="4"/>
      <c r="J12" s="179" t="s">
        <v>49</v>
      </c>
      <c r="K12" s="179"/>
      <c r="L12" s="179"/>
      <c r="M12" s="179"/>
      <c r="N12" s="179"/>
      <c r="O12" s="184"/>
      <c r="P12" s="184"/>
      <c r="Q12" s="5"/>
      <c r="R12" s="5"/>
      <c r="S12" s="5"/>
      <c r="T12" s="5"/>
      <c r="U12" s="5"/>
      <c r="V12" s="5"/>
      <c r="W12" s="23"/>
      <c r="X12" s="14"/>
      <c r="Y12" s="13"/>
    </row>
    <row r="13" spans="1:25" ht="15" customHeight="1" x14ac:dyDescent="0.2">
      <c r="A13" s="22" t="s">
        <v>43</v>
      </c>
      <c r="B13" s="22" t="s">
        <v>14</v>
      </c>
      <c r="C13" s="22" t="s">
        <v>16</v>
      </c>
      <c r="D13" s="183" t="s">
        <v>16</v>
      </c>
      <c r="E13" s="183"/>
      <c r="F13" s="183"/>
      <c r="G13" s="183" t="s">
        <v>18</v>
      </c>
      <c r="H13" s="183"/>
      <c r="I13" s="22"/>
      <c r="J13" s="179" t="s">
        <v>105</v>
      </c>
      <c r="K13" s="179"/>
      <c r="L13" s="179"/>
      <c r="M13" s="179"/>
      <c r="N13" s="179"/>
      <c r="O13" s="184">
        <f>SUM(O14:P15)</f>
        <v>1485526000</v>
      </c>
      <c r="P13" s="184"/>
      <c r="Q13" s="23">
        <f>SUM(Q14:Q15)</f>
        <v>0</v>
      </c>
      <c r="R13" s="23">
        <f t="shared" ref="R13:V13" si="0">SUM(R14:R15)</f>
        <v>130690000</v>
      </c>
      <c r="S13" s="23">
        <f t="shared" si="0"/>
        <v>261380000</v>
      </c>
      <c r="T13" s="23">
        <f t="shared" si="0"/>
        <v>27750000</v>
      </c>
      <c r="U13" s="23">
        <f t="shared" si="0"/>
        <v>130690000</v>
      </c>
      <c r="V13" s="23">
        <f t="shared" si="0"/>
        <v>130690000</v>
      </c>
      <c r="W13" s="23">
        <f>SUM(W14:W15)</f>
        <v>130690000</v>
      </c>
      <c r="X13" s="23">
        <f t="shared" ref="X13:Y13" si="1">SUM(X14:X15)</f>
        <v>811890000</v>
      </c>
      <c r="Y13" s="23">
        <f t="shared" si="1"/>
        <v>673636000</v>
      </c>
    </row>
    <row r="14" spans="1:25" ht="15" customHeight="1" x14ac:dyDescent="0.2">
      <c r="A14" s="24" t="s">
        <v>43</v>
      </c>
      <c r="B14" s="24" t="s">
        <v>14</v>
      </c>
      <c r="C14" s="24" t="s">
        <v>16</v>
      </c>
      <c r="D14" s="163" t="s">
        <v>16</v>
      </c>
      <c r="E14" s="163"/>
      <c r="F14" s="163"/>
      <c r="G14" s="163" t="s">
        <v>18</v>
      </c>
      <c r="H14" s="163"/>
      <c r="I14" s="24" t="s">
        <v>84</v>
      </c>
      <c r="J14" s="164" t="s">
        <v>117</v>
      </c>
      <c r="K14" s="164"/>
      <c r="L14" s="164"/>
      <c r="M14" s="164"/>
      <c r="N14" s="164"/>
      <c r="O14" s="185">
        <v>1220476000</v>
      </c>
      <c r="P14" s="185"/>
      <c r="Q14" s="25">
        <v>0</v>
      </c>
      <c r="R14" s="25">
        <v>101440000</v>
      </c>
      <c r="S14" s="25">
        <v>202880000</v>
      </c>
      <c r="T14" s="25">
        <v>27750000</v>
      </c>
      <c r="U14" s="25">
        <v>101440000</v>
      </c>
      <c r="V14" s="25">
        <v>101440000</v>
      </c>
      <c r="W14" s="25">
        <v>101440000</v>
      </c>
      <c r="X14" s="26">
        <f>SUM(Q14:W14)</f>
        <v>636390000</v>
      </c>
      <c r="Y14" s="26">
        <f>O14-X14</f>
        <v>584086000</v>
      </c>
    </row>
    <row r="15" spans="1:25" ht="15" customHeight="1" x14ac:dyDescent="0.2">
      <c r="A15" s="24" t="s">
        <v>43</v>
      </c>
      <c r="B15" s="24" t="s">
        <v>14</v>
      </c>
      <c r="C15" s="24" t="s">
        <v>16</v>
      </c>
      <c r="D15" s="163" t="s">
        <v>16</v>
      </c>
      <c r="E15" s="163"/>
      <c r="F15" s="163"/>
      <c r="G15" s="163" t="s">
        <v>18</v>
      </c>
      <c r="H15" s="163"/>
      <c r="I15" s="24" t="s">
        <v>86</v>
      </c>
      <c r="J15" s="164" t="s">
        <v>118</v>
      </c>
      <c r="K15" s="164"/>
      <c r="L15" s="164"/>
      <c r="M15" s="164"/>
      <c r="N15" s="164"/>
      <c r="O15" s="185">
        <v>265050000</v>
      </c>
      <c r="P15" s="185"/>
      <c r="Q15" s="25">
        <v>0</v>
      </c>
      <c r="R15" s="25">
        <v>29250000</v>
      </c>
      <c r="S15" s="25">
        <v>58500000</v>
      </c>
      <c r="T15" s="25">
        <v>0</v>
      </c>
      <c r="U15" s="25">
        <v>29250000</v>
      </c>
      <c r="V15" s="25">
        <v>29250000</v>
      </c>
      <c r="W15" s="25">
        <v>29250000</v>
      </c>
      <c r="X15" s="26">
        <f>SUM(Q15:W15)</f>
        <v>175500000</v>
      </c>
      <c r="Y15" s="26">
        <f>O15-X15</f>
        <v>89550000</v>
      </c>
    </row>
  </sheetData>
  <mergeCells count="37">
    <mergeCell ref="D15:F15"/>
    <mergeCell ref="G15:H15"/>
    <mergeCell ref="J15:N15"/>
    <mergeCell ref="O15:P15"/>
    <mergeCell ref="D13:F13"/>
    <mergeCell ref="G13:H13"/>
    <mergeCell ref="J13:N13"/>
    <mergeCell ref="O13:P13"/>
    <mergeCell ref="D14:F14"/>
    <mergeCell ref="G14:H14"/>
    <mergeCell ref="J14:N14"/>
    <mergeCell ref="O14:P14"/>
    <mergeCell ref="A7:L7"/>
    <mergeCell ref="A8:L8"/>
    <mergeCell ref="N8:Q8"/>
    <mergeCell ref="X9:X11"/>
    <mergeCell ref="D12:F12"/>
    <mergeCell ref="G12:H12"/>
    <mergeCell ref="J12:N12"/>
    <mergeCell ref="O12:P12"/>
    <mergeCell ref="A1:X1"/>
    <mergeCell ref="A2:X2"/>
    <mergeCell ref="A3:X3"/>
    <mergeCell ref="A4:X4"/>
    <mergeCell ref="A5:X5"/>
    <mergeCell ref="Y9:Y11"/>
    <mergeCell ref="Q9:W9"/>
    <mergeCell ref="W10:W11"/>
    <mergeCell ref="A9:I11"/>
    <mergeCell ref="J9:N11"/>
    <mergeCell ref="O9:P11"/>
    <mergeCell ref="Q10:Q11"/>
    <mergeCell ref="R10:R11"/>
    <mergeCell ref="S10:S11"/>
    <mergeCell ref="T10:T11"/>
    <mergeCell ref="U10:U11"/>
    <mergeCell ref="V10:V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topLeftCell="A3" workbookViewId="0">
      <selection activeCell="N8" sqref="N8:Q8"/>
    </sheetView>
  </sheetViews>
  <sheetFormatPr defaultRowHeight="11.25" x14ac:dyDescent="0.2"/>
  <cols>
    <col min="1" max="2" width="2.140625" style="12" customWidth="1"/>
    <col min="3" max="3" width="2.7109375" style="12" customWidth="1"/>
    <col min="4" max="4" width="1.140625" style="12" customWidth="1"/>
    <col min="5" max="5" width="0.85546875" style="12" customWidth="1"/>
    <col min="6" max="6" width="0.7109375" style="12" customWidth="1"/>
    <col min="7" max="7" width="1.28515625" style="12" customWidth="1"/>
    <col min="8" max="8" width="1.42578125" style="12" customWidth="1"/>
    <col min="9" max="9" width="5.85546875" style="12" customWidth="1"/>
    <col min="10" max="10" width="2.140625" style="12" customWidth="1"/>
    <col min="11" max="11" width="1.5703125" style="12" customWidth="1"/>
    <col min="12" max="12" width="3.140625" style="12" customWidth="1"/>
    <col min="13" max="13" width="1.85546875" style="12" customWidth="1"/>
    <col min="14" max="14" width="14.85546875" style="12" customWidth="1"/>
    <col min="15" max="15" width="11.85546875" style="12" customWidth="1"/>
    <col min="16" max="16" width="3.28515625" style="12" customWidth="1"/>
    <col min="17" max="17" width="13.5703125" style="12" customWidth="1"/>
    <col min="18" max="21" width="14.140625" style="12" customWidth="1"/>
    <col min="22" max="22" width="13.5703125" style="12" customWidth="1"/>
    <col min="23" max="23" width="17.42578125" style="12" customWidth="1"/>
    <col min="24" max="29" width="15.140625" style="12" customWidth="1"/>
    <col min="30" max="30" width="11.7109375" style="12" customWidth="1"/>
    <col min="31" max="31" width="31.42578125" style="12" customWidth="1"/>
    <col min="32" max="33" width="12" style="12" bestFit="1" customWidth="1"/>
    <col min="34" max="16384" width="9.140625" style="12"/>
  </cols>
  <sheetData>
    <row r="1" spans="1:31" ht="15.75" customHeight="1" x14ac:dyDescent="0.2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31" ht="15.75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3" spans="1:31" ht="18" customHeight="1" x14ac:dyDescent="0.2">
      <c r="A3" s="204" t="s">
        <v>276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</row>
    <row r="4" spans="1:31" ht="18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</row>
    <row r="5" spans="1:31" ht="15.75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</row>
    <row r="6" spans="1:31" ht="8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31" ht="14.25" customHeight="1" x14ac:dyDescent="0.2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" t="s">
        <v>5</v>
      </c>
      <c r="N7" s="162" t="s">
        <v>6</v>
      </c>
      <c r="O7" s="162"/>
      <c r="P7" s="162"/>
      <c r="Q7" s="162"/>
      <c r="R7" s="2"/>
      <c r="S7" s="2"/>
      <c r="T7" s="2"/>
      <c r="U7" s="2"/>
      <c r="V7" s="2"/>
    </row>
    <row r="8" spans="1:31" ht="23.25" customHeight="1" x14ac:dyDescent="0.2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" t="s">
        <v>5</v>
      </c>
      <c r="N8" s="158" t="s">
        <v>8</v>
      </c>
      <c r="O8" s="158"/>
      <c r="P8" s="158"/>
      <c r="Q8" s="158"/>
      <c r="R8" s="2"/>
      <c r="S8" s="2"/>
      <c r="T8" s="2"/>
      <c r="U8" s="2"/>
      <c r="V8" s="2"/>
    </row>
    <row r="9" spans="1:31" ht="14.25" customHeight="1" x14ac:dyDescent="0.2">
      <c r="A9" s="191" t="s">
        <v>9</v>
      </c>
      <c r="B9" s="191"/>
      <c r="C9" s="191"/>
      <c r="D9" s="191"/>
      <c r="E9" s="191"/>
      <c r="F9" s="191"/>
      <c r="G9" s="191"/>
      <c r="H9" s="191"/>
      <c r="I9" s="191"/>
      <c r="J9" s="191" t="s">
        <v>10</v>
      </c>
      <c r="K9" s="191"/>
      <c r="L9" s="191"/>
      <c r="M9" s="191"/>
      <c r="N9" s="191"/>
      <c r="O9" s="191" t="s">
        <v>11</v>
      </c>
      <c r="P9" s="191"/>
      <c r="Q9" s="191" t="s">
        <v>289</v>
      </c>
      <c r="R9" s="191"/>
      <c r="S9" s="191"/>
      <c r="T9" s="191"/>
      <c r="U9" s="191"/>
      <c r="V9" s="191"/>
      <c r="W9" s="191" t="s">
        <v>275</v>
      </c>
      <c r="X9" s="222" t="s">
        <v>330</v>
      </c>
      <c r="Y9" s="219" t="s">
        <v>316</v>
      </c>
      <c r="Z9" s="220"/>
      <c r="AA9" s="220"/>
      <c r="AB9" s="220"/>
      <c r="AC9" s="221"/>
      <c r="AD9" s="228" t="s">
        <v>305</v>
      </c>
      <c r="AE9" s="231" t="s">
        <v>318</v>
      </c>
    </row>
    <row r="10" spans="1:31" ht="18" customHeight="1" x14ac:dyDescent="0.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 t="s">
        <v>270</v>
      </c>
      <c r="R10" s="190" t="s">
        <v>271</v>
      </c>
      <c r="S10" s="191" t="s">
        <v>272</v>
      </c>
      <c r="T10" s="191" t="s">
        <v>273</v>
      </c>
      <c r="U10" s="191" t="s">
        <v>274</v>
      </c>
      <c r="V10" s="191" t="s">
        <v>269</v>
      </c>
      <c r="W10" s="191"/>
      <c r="X10" s="223"/>
      <c r="Y10" s="221" t="s">
        <v>291</v>
      </c>
      <c r="Z10" s="232" t="s">
        <v>292</v>
      </c>
      <c r="AA10" s="232" t="s">
        <v>293</v>
      </c>
      <c r="AB10" s="232" t="s">
        <v>294</v>
      </c>
      <c r="AC10" s="232" t="s">
        <v>295</v>
      </c>
      <c r="AD10" s="229"/>
      <c r="AE10" s="231"/>
    </row>
    <row r="11" spans="1:31" ht="15.75" customHeight="1" x14ac:dyDescent="0.2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0"/>
      <c r="S11" s="191"/>
      <c r="T11" s="191"/>
      <c r="U11" s="191"/>
      <c r="V11" s="191"/>
      <c r="W11" s="191"/>
      <c r="X11" s="224"/>
      <c r="Y11" s="221"/>
      <c r="Z11" s="232"/>
      <c r="AA11" s="232"/>
      <c r="AB11" s="232"/>
      <c r="AC11" s="232"/>
      <c r="AD11" s="230"/>
      <c r="AE11" s="231"/>
    </row>
    <row r="12" spans="1:31" ht="18" customHeight="1" x14ac:dyDescent="0.2">
      <c r="A12" s="4" t="s">
        <v>43</v>
      </c>
      <c r="B12" s="4" t="s">
        <v>14</v>
      </c>
      <c r="C12" s="4" t="s">
        <v>16</v>
      </c>
      <c r="D12" s="183" t="s">
        <v>18</v>
      </c>
      <c r="E12" s="183"/>
      <c r="F12" s="183"/>
      <c r="G12" s="183" t="s">
        <v>18</v>
      </c>
      <c r="H12" s="183"/>
      <c r="I12" s="4"/>
      <c r="J12" s="179" t="s">
        <v>69</v>
      </c>
      <c r="K12" s="179"/>
      <c r="L12" s="179"/>
      <c r="M12" s="179"/>
      <c r="N12" s="179"/>
      <c r="O12" s="184">
        <f>SUM(O13:P14)</f>
        <v>23000000000</v>
      </c>
      <c r="P12" s="184"/>
      <c r="Q12" s="5">
        <f>SUM(Q13:Q14)</f>
        <v>477063920</v>
      </c>
      <c r="R12" s="19">
        <f t="shared" ref="R12:V12" si="0">SUM(R13:R14)</f>
        <v>3662179529</v>
      </c>
      <c r="S12" s="19">
        <f t="shared" si="0"/>
        <v>1576167773</v>
      </c>
      <c r="T12" s="19">
        <f t="shared" si="0"/>
        <v>3016120993</v>
      </c>
      <c r="U12" s="19">
        <f t="shared" si="0"/>
        <v>4372877804</v>
      </c>
      <c r="V12" s="19">
        <f t="shared" si="0"/>
        <v>1577024189</v>
      </c>
      <c r="W12" s="41">
        <f>SUM(Q12:V12)</f>
        <v>14681434208</v>
      </c>
      <c r="X12" s="68">
        <f>SUM(X13:X14)</f>
        <v>2063621016</v>
      </c>
      <c r="Y12" s="63">
        <f t="shared" ref="Y12:AC12" si="1">SUM(Y13:Y14)</f>
        <v>2000000000</v>
      </c>
      <c r="Z12" s="63">
        <f t="shared" si="1"/>
        <v>2000000000</v>
      </c>
      <c r="AA12" s="63">
        <f t="shared" si="1"/>
        <v>2000000000</v>
      </c>
      <c r="AB12" s="63">
        <f t="shared" si="1"/>
        <v>2000000000</v>
      </c>
      <c r="AC12" s="63">
        <f t="shared" si="1"/>
        <v>2000000000</v>
      </c>
      <c r="AD12" s="48">
        <f>SUM(AD13:AD14)</f>
        <v>1</v>
      </c>
      <c r="AE12" s="63">
        <f>SUM(AE13:AE14)</f>
        <v>26745055224</v>
      </c>
    </row>
    <row r="13" spans="1:31" ht="18" customHeight="1" x14ac:dyDescent="0.2">
      <c r="A13" s="7" t="s">
        <v>43</v>
      </c>
      <c r="B13" s="7" t="s">
        <v>14</v>
      </c>
      <c r="C13" s="7" t="s">
        <v>16</v>
      </c>
      <c r="D13" s="163" t="s">
        <v>18</v>
      </c>
      <c r="E13" s="163"/>
      <c r="F13" s="163"/>
      <c r="G13" s="163" t="s">
        <v>18</v>
      </c>
      <c r="H13" s="163"/>
      <c r="I13" s="7" t="s">
        <v>74</v>
      </c>
      <c r="J13" s="164" t="s">
        <v>75</v>
      </c>
      <c r="K13" s="164"/>
      <c r="L13" s="164"/>
      <c r="M13" s="164"/>
      <c r="N13" s="164"/>
      <c r="O13" s="185">
        <v>8500000000</v>
      </c>
      <c r="P13" s="185"/>
      <c r="Q13" s="8">
        <v>25389990</v>
      </c>
      <c r="R13" s="8">
        <v>930887073</v>
      </c>
      <c r="S13" s="8">
        <v>429699390</v>
      </c>
      <c r="T13" s="8">
        <v>562822679</v>
      </c>
      <c r="U13" s="8">
        <v>924498495</v>
      </c>
      <c r="V13" s="8">
        <v>268185822</v>
      </c>
      <c r="W13" s="14">
        <f>SUM(Q13:V13)</f>
        <v>3141483449</v>
      </c>
      <c r="X13" s="69">
        <v>544998823</v>
      </c>
      <c r="Y13" s="64">
        <f>AD13*2000000000</f>
        <v>427953210.08736151</v>
      </c>
      <c r="Z13" s="64">
        <v>427953210.08736151</v>
      </c>
      <c r="AA13" s="64">
        <v>427953210.08736151</v>
      </c>
      <c r="AB13" s="64">
        <v>427953210.08736151</v>
      </c>
      <c r="AC13" s="64">
        <v>427953210.08736151</v>
      </c>
      <c r="AD13" s="42">
        <f>W13/W12</f>
        <v>0.21397660504368077</v>
      </c>
      <c r="AE13" s="63">
        <f>SUM(W13:AC13)</f>
        <v>5826248322.4368067</v>
      </c>
    </row>
    <row r="14" spans="1:31" ht="18" customHeight="1" x14ac:dyDescent="0.2">
      <c r="A14" s="7" t="s">
        <v>43</v>
      </c>
      <c r="B14" s="7" t="s">
        <v>14</v>
      </c>
      <c r="C14" s="7" t="s">
        <v>16</v>
      </c>
      <c r="D14" s="163" t="s">
        <v>18</v>
      </c>
      <c r="E14" s="163"/>
      <c r="F14" s="163"/>
      <c r="G14" s="163" t="s">
        <v>18</v>
      </c>
      <c r="H14" s="163"/>
      <c r="I14" s="7" t="s">
        <v>94</v>
      </c>
      <c r="J14" s="164" t="s">
        <v>95</v>
      </c>
      <c r="K14" s="164"/>
      <c r="L14" s="164"/>
      <c r="M14" s="164"/>
      <c r="N14" s="164"/>
      <c r="O14" s="185">
        <v>14500000000</v>
      </c>
      <c r="P14" s="185"/>
      <c r="Q14" s="8">
        <v>451673930</v>
      </c>
      <c r="R14" s="8">
        <v>2731292456</v>
      </c>
      <c r="S14" s="8">
        <v>1146468383</v>
      </c>
      <c r="T14" s="8">
        <v>2453298314</v>
      </c>
      <c r="U14" s="8">
        <v>3448379309</v>
      </c>
      <c r="V14" s="8">
        <v>1308838367</v>
      </c>
      <c r="W14" s="14">
        <f>SUM(Q14:V14)</f>
        <v>11539950759</v>
      </c>
      <c r="X14" s="69">
        <v>1518622193</v>
      </c>
      <c r="Y14" s="64">
        <f>AD14*2000000000</f>
        <v>1572046789.9126384</v>
      </c>
      <c r="Z14" s="64">
        <v>1572046789.9126384</v>
      </c>
      <c r="AA14" s="64">
        <v>1572046789.9126384</v>
      </c>
      <c r="AB14" s="64">
        <v>1572046789.9126384</v>
      </c>
      <c r="AC14" s="64">
        <v>1572046789.9126384</v>
      </c>
      <c r="AD14" s="42">
        <f>W14/W12</f>
        <v>0.78602339495631923</v>
      </c>
      <c r="AE14" s="63">
        <f>SUM(W14:AC14)</f>
        <v>20918806901.563194</v>
      </c>
    </row>
    <row r="15" spans="1:31" ht="18" customHeight="1" x14ac:dyDescent="0.2">
      <c r="I15" s="251">
        <v>2024</v>
      </c>
      <c r="J15" s="241" t="s">
        <v>372</v>
      </c>
      <c r="K15" s="241"/>
      <c r="L15" s="241"/>
      <c r="M15" s="241"/>
      <c r="N15" s="241"/>
      <c r="O15" s="249"/>
      <c r="P15" s="250"/>
      <c r="Q15" s="242">
        <v>25389990</v>
      </c>
      <c r="R15" s="242">
        <v>925408633</v>
      </c>
      <c r="S15" s="242">
        <v>428835390</v>
      </c>
      <c r="T15" s="242">
        <v>559336679</v>
      </c>
      <c r="U15" s="242">
        <v>918260095</v>
      </c>
      <c r="V15" s="242">
        <v>266439322</v>
      </c>
      <c r="W15" s="248">
        <f>SUM(Q15:V15)</f>
        <v>3123670109</v>
      </c>
      <c r="X15" s="244">
        <f>+X13</f>
        <v>544998823</v>
      </c>
      <c r="Y15" s="225" t="s">
        <v>317</v>
      </c>
      <c r="Z15" s="225"/>
      <c r="AA15" s="225"/>
      <c r="AB15" s="225"/>
      <c r="AC15" s="225"/>
      <c r="AD15" s="228" t="s">
        <v>305</v>
      </c>
      <c r="AE15" s="227" t="s">
        <v>319</v>
      </c>
    </row>
    <row r="16" spans="1:31" ht="18" customHeight="1" x14ac:dyDescent="0.2">
      <c r="I16" s="251"/>
      <c r="J16" s="241" t="s">
        <v>373</v>
      </c>
      <c r="K16" s="241"/>
      <c r="L16" s="241"/>
      <c r="M16" s="241"/>
      <c r="N16" s="241"/>
      <c r="O16" s="249"/>
      <c r="P16" s="250"/>
      <c r="Q16" s="242">
        <v>407164179</v>
      </c>
      <c r="R16" s="242">
        <v>2708392460</v>
      </c>
      <c r="S16" s="242">
        <v>1127901017</v>
      </c>
      <c r="T16" s="242">
        <v>2433998630</v>
      </c>
      <c r="U16" s="242">
        <v>3419050543</v>
      </c>
      <c r="V16" s="242">
        <v>461322864</v>
      </c>
      <c r="W16" s="248">
        <f t="shared" ref="W16:W18" si="2">SUM(Q16:V16)</f>
        <v>10557829693</v>
      </c>
      <c r="X16" s="245">
        <f>+X14</f>
        <v>1518622193</v>
      </c>
      <c r="Y16" s="225" t="s">
        <v>291</v>
      </c>
      <c r="Z16" s="225" t="s">
        <v>292</v>
      </c>
      <c r="AA16" s="225" t="s">
        <v>293</v>
      </c>
      <c r="AB16" s="225" t="s">
        <v>294</v>
      </c>
      <c r="AC16" s="225" t="s">
        <v>295</v>
      </c>
      <c r="AD16" s="229"/>
      <c r="AE16" s="227"/>
    </row>
    <row r="17" spans="9:34" ht="18" customHeight="1" x14ac:dyDescent="0.2">
      <c r="I17" s="251">
        <v>2025</v>
      </c>
      <c r="J17" s="241" t="s">
        <v>374</v>
      </c>
      <c r="K17" s="241"/>
      <c r="L17" s="241"/>
      <c r="M17" s="241"/>
      <c r="N17" s="241"/>
      <c r="O17" s="249"/>
      <c r="P17" s="250"/>
      <c r="Q17" s="243">
        <f>Q13-Q15</f>
        <v>0</v>
      </c>
      <c r="R17" s="243">
        <f t="shared" ref="R17:V17" si="3">R13-R15</f>
        <v>5478440</v>
      </c>
      <c r="S17" s="243">
        <f t="shared" si="3"/>
        <v>864000</v>
      </c>
      <c r="T17" s="243">
        <f t="shared" si="3"/>
        <v>3486000</v>
      </c>
      <c r="U17" s="243">
        <f t="shared" si="3"/>
        <v>6238400</v>
      </c>
      <c r="V17" s="243">
        <f t="shared" si="3"/>
        <v>1746500</v>
      </c>
      <c r="W17" s="248">
        <f t="shared" si="2"/>
        <v>17813340</v>
      </c>
      <c r="X17" s="246">
        <f>X13-X15</f>
        <v>0</v>
      </c>
      <c r="Y17" s="225"/>
      <c r="Z17" s="225"/>
      <c r="AA17" s="225"/>
      <c r="AB17" s="225"/>
      <c r="AC17" s="225"/>
      <c r="AD17" s="230"/>
      <c r="AE17" s="227"/>
    </row>
    <row r="18" spans="9:34" ht="18" customHeight="1" x14ac:dyDescent="0.2">
      <c r="I18" s="251"/>
      <c r="J18" s="241" t="s">
        <v>375</v>
      </c>
      <c r="K18" s="241"/>
      <c r="L18" s="241"/>
      <c r="M18" s="241"/>
      <c r="N18" s="241"/>
      <c r="O18" s="249"/>
      <c r="P18" s="250"/>
      <c r="Q18" s="243">
        <f>Q14-Q16</f>
        <v>44509751</v>
      </c>
      <c r="R18" s="243">
        <f t="shared" ref="R18:V18" si="4">R14-R16</f>
        <v>22899996</v>
      </c>
      <c r="S18" s="243">
        <f t="shared" si="4"/>
        <v>18567366</v>
      </c>
      <c r="T18" s="243">
        <f t="shared" si="4"/>
        <v>19299684</v>
      </c>
      <c r="U18" s="243">
        <f t="shared" si="4"/>
        <v>29328766</v>
      </c>
      <c r="V18" s="243">
        <f t="shared" si="4"/>
        <v>847515503</v>
      </c>
      <c r="W18" s="248">
        <f t="shared" si="2"/>
        <v>982121066</v>
      </c>
      <c r="X18" s="247">
        <f>X14-X16</f>
        <v>0</v>
      </c>
      <c r="Y18" s="65">
        <f>+AG27</f>
        <v>566018819.68736112</v>
      </c>
      <c r="Z18" s="66">
        <v>566018819.68736112</v>
      </c>
      <c r="AA18" s="66">
        <v>566018819.68736112</v>
      </c>
      <c r="AB18" s="66">
        <v>566018819.68736112</v>
      </c>
      <c r="AC18" s="66">
        <v>566018819.68736112</v>
      </c>
      <c r="AD18" s="62">
        <f>+AH27</f>
        <v>0.29778409342285667</v>
      </c>
      <c r="AE18" s="74">
        <f>SUM(Y18:AC18)</f>
        <v>2830094098.4368057</v>
      </c>
    </row>
    <row r="19" spans="9:34" ht="18" customHeight="1" x14ac:dyDescent="0.2">
      <c r="X19" s="28"/>
      <c r="Y19" s="65">
        <f>+AG28</f>
        <v>1334750335.5126386</v>
      </c>
      <c r="Z19" s="66">
        <v>1334750335.5126386</v>
      </c>
      <c r="AA19" s="66">
        <v>1334750335.5126386</v>
      </c>
      <c r="AB19" s="66">
        <v>1334750335.5126386</v>
      </c>
      <c r="AC19" s="66">
        <v>1334750335.5126386</v>
      </c>
      <c r="AD19" s="62">
        <f>+AH28</f>
        <v>0.70221590657714328</v>
      </c>
      <c r="AE19" s="74">
        <f>SUM(Y19:AC19)</f>
        <v>6673751677.5631924</v>
      </c>
    </row>
    <row r="20" spans="9:34" ht="18" customHeight="1" x14ac:dyDescent="0.2">
      <c r="V20" s="217" t="s">
        <v>337</v>
      </c>
      <c r="W20" s="191" t="s">
        <v>320</v>
      </c>
      <c r="X20" s="191" t="s">
        <v>10</v>
      </c>
      <c r="Y20" s="218" t="s">
        <v>291</v>
      </c>
      <c r="Z20" s="218" t="s">
        <v>292</v>
      </c>
      <c r="AA20" s="218" t="s">
        <v>293</v>
      </c>
      <c r="AB20" s="218" t="s">
        <v>294</v>
      </c>
      <c r="AC20" s="218" t="s">
        <v>295</v>
      </c>
      <c r="AD20" s="61"/>
      <c r="AE20" s="70"/>
    </row>
    <row r="21" spans="9:34" ht="18" customHeight="1" x14ac:dyDescent="0.2">
      <c r="V21" s="217"/>
      <c r="W21" s="191"/>
      <c r="X21" s="191"/>
      <c r="Y21" s="226"/>
      <c r="Z21" s="226"/>
      <c r="AA21" s="226"/>
      <c r="AB21" s="226"/>
      <c r="AC21" s="218"/>
      <c r="AD21" s="61"/>
      <c r="AE21" s="70"/>
    </row>
    <row r="22" spans="9:34" ht="18" customHeight="1" x14ac:dyDescent="0.2">
      <c r="V22" s="217"/>
      <c r="W22" s="191"/>
      <c r="X22" s="72" t="s">
        <v>310</v>
      </c>
      <c r="Y22" s="73">
        <f>SUM(Y14,Y19)</f>
        <v>2906797125.4252768</v>
      </c>
      <c r="Z22" s="73">
        <f t="shared" ref="Z22:AC22" si="5">SUM(Z14,Z19)</f>
        <v>2906797125.4252768</v>
      </c>
      <c r="AA22" s="73">
        <f t="shared" si="5"/>
        <v>2906797125.4252768</v>
      </c>
      <c r="AB22" s="73">
        <f t="shared" si="5"/>
        <v>2906797125.4252768</v>
      </c>
      <c r="AC22" s="73">
        <f t="shared" si="5"/>
        <v>2906797125.4252768</v>
      </c>
      <c r="AD22" s="59"/>
      <c r="AE22" s="71"/>
    </row>
    <row r="23" spans="9:34" ht="18" customHeight="1" x14ac:dyDescent="0.2">
      <c r="V23" s="217"/>
      <c r="W23" s="191"/>
      <c r="X23" s="30" t="s">
        <v>311</v>
      </c>
      <c r="Y23" s="73">
        <f>SUM(Y13,Y18)</f>
        <v>993972029.77472258</v>
      </c>
      <c r="Z23" s="73">
        <f t="shared" ref="Z23:AC23" si="6">SUM(Z13,Z18)</f>
        <v>993972029.77472258</v>
      </c>
      <c r="AA23" s="73">
        <f t="shared" si="6"/>
        <v>993972029.77472258</v>
      </c>
      <c r="AB23" s="73">
        <f t="shared" si="6"/>
        <v>993972029.77472258</v>
      </c>
      <c r="AC23" s="73">
        <f t="shared" si="6"/>
        <v>993972029.77472258</v>
      </c>
      <c r="AD23" s="61"/>
      <c r="AE23" s="71"/>
    </row>
    <row r="24" spans="9:34" x14ac:dyDescent="0.2">
      <c r="X24" s="28"/>
      <c r="Y24" s="59"/>
      <c r="Z24" s="60"/>
      <c r="AA24" s="60"/>
      <c r="AB24" s="60"/>
      <c r="AC24" s="60"/>
      <c r="AE24" s="57"/>
    </row>
    <row r="25" spans="9:34" x14ac:dyDescent="0.2">
      <c r="V25" s="12" t="s">
        <v>312</v>
      </c>
      <c r="X25" s="58">
        <f>SUM(W14:X14)</f>
        <v>13058572952</v>
      </c>
      <c r="Y25" s="28"/>
      <c r="Z25" s="28"/>
      <c r="AA25" s="28"/>
      <c r="AB25" s="28"/>
      <c r="AC25" s="28"/>
    </row>
    <row r="26" spans="9:34" x14ac:dyDescent="0.2">
      <c r="V26" s="12" t="s">
        <v>313</v>
      </c>
      <c r="X26" s="58">
        <f>SUM(W13:X13)</f>
        <v>3686482272</v>
      </c>
      <c r="Y26" s="28"/>
      <c r="Z26" s="28"/>
      <c r="AA26" s="28"/>
      <c r="AB26" s="28"/>
      <c r="AC26" s="28"/>
    </row>
    <row r="27" spans="9:34" x14ac:dyDescent="0.2">
      <c r="V27" s="12" t="s">
        <v>314</v>
      </c>
      <c r="X27" s="67">
        <f>SUM(Y22:AC22)</f>
        <v>14533985627.126385</v>
      </c>
      <c r="AC27" s="78" t="s">
        <v>307</v>
      </c>
      <c r="AD27" s="78"/>
      <c r="AE27" s="80">
        <v>23748901000</v>
      </c>
      <c r="AF27" s="57">
        <f>AE27-AE14</f>
        <v>2830094098.4368057</v>
      </c>
      <c r="AG27" s="57">
        <f>AF27/5</f>
        <v>566018819.68736112</v>
      </c>
      <c r="AH27" s="12">
        <f>AG27/AG29</f>
        <v>0.29778409342285667</v>
      </c>
    </row>
    <row r="28" spans="9:34" x14ac:dyDescent="0.2">
      <c r="V28" s="12" t="s">
        <v>315</v>
      </c>
      <c r="X28" s="36">
        <f>SUM(Y23:AC23)</f>
        <v>4969860148.8736134</v>
      </c>
      <c r="AC28" s="78" t="s">
        <v>308</v>
      </c>
      <c r="AD28" s="78"/>
      <c r="AE28" s="80">
        <v>12500000000</v>
      </c>
      <c r="AF28" s="57">
        <f>AE28-AE13</f>
        <v>6673751677.5631933</v>
      </c>
      <c r="AG28" s="57">
        <f>AF28/5</f>
        <v>1334750335.5126386</v>
      </c>
      <c r="AH28" s="12">
        <f>AG28/AG29</f>
        <v>0.70221590657714328</v>
      </c>
    </row>
    <row r="29" spans="9:34" x14ac:dyDescent="0.2">
      <c r="X29" s="81">
        <f>SUM(X25:X28)</f>
        <v>36248901000</v>
      </c>
      <c r="Y29" s="82" t="s">
        <v>336</v>
      </c>
      <c r="Z29" s="78"/>
      <c r="AA29" s="78"/>
      <c r="AC29" s="78" t="s">
        <v>309</v>
      </c>
      <c r="AD29" s="78"/>
      <c r="AE29" s="83">
        <f>SUM(AE27:AE28)</f>
        <v>36248901000</v>
      </c>
      <c r="AG29" s="57">
        <f>SUM(AG27:AG28)</f>
        <v>1900769155.1999998</v>
      </c>
    </row>
    <row r="30" spans="9:34" x14ac:dyDescent="0.2">
      <c r="AE30" s="57"/>
    </row>
    <row r="31" spans="9:34" x14ac:dyDescent="0.2">
      <c r="W31" s="12" t="s">
        <v>329</v>
      </c>
    </row>
    <row r="32" spans="9:34" x14ac:dyDescent="0.2">
      <c r="W32" s="12" t="s">
        <v>331</v>
      </c>
      <c r="Y32" s="49">
        <f>SUM(AE18:AE19)</f>
        <v>9503845775.9999981</v>
      </c>
    </row>
  </sheetData>
  <mergeCells count="67">
    <mergeCell ref="O15:P15"/>
    <mergeCell ref="O16:P16"/>
    <mergeCell ref="O17:P17"/>
    <mergeCell ref="O18:P18"/>
    <mergeCell ref="J15:N15"/>
    <mergeCell ref="J16:N16"/>
    <mergeCell ref="J17:N17"/>
    <mergeCell ref="J18:N18"/>
    <mergeCell ref="I15:I16"/>
    <mergeCell ref="I17:I18"/>
    <mergeCell ref="AD9:AD11"/>
    <mergeCell ref="AE9:AE11"/>
    <mergeCell ref="Q10:Q11"/>
    <mergeCell ref="R10:R11"/>
    <mergeCell ref="S10:S11"/>
    <mergeCell ref="T10:T11"/>
    <mergeCell ref="U10:U11"/>
    <mergeCell ref="V10:V11"/>
    <mergeCell ref="Y10:Y11"/>
    <mergeCell ref="Z10:Z11"/>
    <mergeCell ref="AA10:AA11"/>
    <mergeCell ref="AB10:AB11"/>
    <mergeCell ref="AC10:AC11"/>
    <mergeCell ref="Q9:V9"/>
    <mergeCell ref="D14:F14"/>
    <mergeCell ref="G14:H14"/>
    <mergeCell ref="J14:N14"/>
    <mergeCell ref="O14:P14"/>
    <mergeCell ref="D13:F13"/>
    <mergeCell ref="G13:H13"/>
    <mergeCell ref="J13:N13"/>
    <mergeCell ref="O13:P13"/>
    <mergeCell ref="D12:F12"/>
    <mergeCell ref="G12:H12"/>
    <mergeCell ref="J12:N12"/>
    <mergeCell ref="O12:P12"/>
    <mergeCell ref="A9:I11"/>
    <mergeCell ref="J9:N11"/>
    <mergeCell ref="O9:P11"/>
    <mergeCell ref="A7:L7"/>
    <mergeCell ref="A8:L8"/>
    <mergeCell ref="N8:Q8"/>
    <mergeCell ref="W9:W11"/>
    <mergeCell ref="A1:W1"/>
    <mergeCell ref="A2:W2"/>
    <mergeCell ref="A3:W3"/>
    <mergeCell ref="A4:W4"/>
    <mergeCell ref="A5:W5"/>
    <mergeCell ref="N7:Q7"/>
    <mergeCell ref="AE15:AE17"/>
    <mergeCell ref="AD15:AD17"/>
    <mergeCell ref="Y16:Y17"/>
    <mergeCell ref="Z16:Z17"/>
    <mergeCell ref="AA16:AA17"/>
    <mergeCell ref="AB16:AB17"/>
    <mergeCell ref="V20:V23"/>
    <mergeCell ref="AC20:AC21"/>
    <mergeCell ref="Y9:AC9"/>
    <mergeCell ref="X9:X11"/>
    <mergeCell ref="W20:W23"/>
    <mergeCell ref="X20:X21"/>
    <mergeCell ref="AC16:AC17"/>
    <mergeCell ref="Y15:AC15"/>
    <mergeCell ref="Y20:Y21"/>
    <mergeCell ref="Z20:Z21"/>
    <mergeCell ref="AA20:AA21"/>
    <mergeCell ref="AB20:AB2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topLeftCell="U10" workbookViewId="0">
      <selection activeCell="AC30" sqref="AC30"/>
    </sheetView>
  </sheetViews>
  <sheetFormatPr defaultRowHeight="11.25" x14ac:dyDescent="0.2"/>
  <cols>
    <col min="1" max="2" width="2.140625" style="12" customWidth="1"/>
    <col min="3" max="3" width="2.7109375" style="12" customWidth="1"/>
    <col min="4" max="4" width="1.140625" style="12" customWidth="1"/>
    <col min="5" max="5" width="0.85546875" style="12" customWidth="1"/>
    <col min="6" max="6" width="0.7109375" style="12" customWidth="1"/>
    <col min="7" max="7" width="1.28515625" style="12" customWidth="1"/>
    <col min="8" max="8" width="1.42578125" style="12" customWidth="1"/>
    <col min="9" max="9" width="5.85546875" style="12" customWidth="1"/>
    <col min="10" max="10" width="2.140625" style="12" customWidth="1"/>
    <col min="11" max="11" width="1.5703125" style="12" customWidth="1"/>
    <col min="12" max="12" width="3.140625" style="12" customWidth="1"/>
    <col min="13" max="13" width="1.85546875" style="12" customWidth="1"/>
    <col min="14" max="14" width="30.5703125" style="12" customWidth="1"/>
    <col min="15" max="15" width="15" style="12" customWidth="1"/>
    <col min="16" max="16" width="3.28515625" style="12" customWidth="1"/>
    <col min="17" max="21" width="17.7109375" style="12" customWidth="1"/>
    <col min="22" max="22" width="17.5703125" style="12" customWidth="1"/>
    <col min="23" max="23" width="21.7109375" style="12" customWidth="1"/>
    <col min="24" max="29" width="14" style="12" customWidth="1"/>
    <col min="30" max="30" width="10.28515625" style="12" customWidth="1"/>
    <col min="31" max="31" width="22.140625" style="12" customWidth="1"/>
    <col min="32" max="16384" width="9.140625" style="12"/>
  </cols>
  <sheetData>
    <row r="1" spans="1:31" ht="15.75" customHeight="1" x14ac:dyDescent="0.2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31" ht="15.75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3" spans="1:31" ht="18" customHeight="1" x14ac:dyDescent="0.2">
      <c r="A3" s="204" t="s">
        <v>276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</row>
    <row r="4" spans="1:31" ht="18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</row>
    <row r="5" spans="1:31" ht="15.75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</row>
    <row r="6" spans="1:31" ht="8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31" ht="14.25" customHeight="1" x14ac:dyDescent="0.2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" t="s">
        <v>5</v>
      </c>
      <c r="N7" s="2" t="s">
        <v>6</v>
      </c>
      <c r="O7" s="2"/>
      <c r="P7" s="2"/>
      <c r="Q7" s="2"/>
      <c r="R7" s="2"/>
      <c r="S7" s="2"/>
      <c r="T7" s="2"/>
      <c r="U7" s="2"/>
      <c r="V7" s="2"/>
    </row>
    <row r="8" spans="1:31" ht="23.25" customHeight="1" x14ac:dyDescent="0.2">
      <c r="A8" s="211" t="s">
        <v>7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1" t="s">
        <v>5</v>
      </c>
      <c r="N8" s="211" t="s">
        <v>8</v>
      </c>
      <c r="O8" s="211"/>
      <c r="P8" s="211"/>
      <c r="Q8" s="211"/>
      <c r="R8" s="2"/>
      <c r="S8" s="2"/>
      <c r="T8" s="2"/>
      <c r="U8" s="2"/>
      <c r="V8" s="2"/>
    </row>
    <row r="9" spans="1:31" ht="23.25" customHeight="1" x14ac:dyDescent="0.2">
      <c r="A9" s="191" t="s">
        <v>9</v>
      </c>
      <c r="B9" s="191"/>
      <c r="C9" s="191"/>
      <c r="D9" s="191"/>
      <c r="E9" s="191"/>
      <c r="F9" s="191"/>
      <c r="G9" s="191"/>
      <c r="H9" s="191"/>
      <c r="I9" s="191"/>
      <c r="J9" s="191" t="s">
        <v>10</v>
      </c>
      <c r="K9" s="191"/>
      <c r="L9" s="191"/>
      <c r="M9" s="191"/>
      <c r="N9" s="191"/>
      <c r="O9" s="191" t="s">
        <v>11</v>
      </c>
      <c r="P9" s="191"/>
      <c r="Q9" s="191" t="s">
        <v>289</v>
      </c>
      <c r="R9" s="191"/>
      <c r="S9" s="191"/>
      <c r="T9" s="191"/>
      <c r="U9" s="191"/>
      <c r="V9" s="191"/>
      <c r="W9" s="191" t="s">
        <v>275</v>
      </c>
      <c r="X9" s="191" t="s">
        <v>321</v>
      </c>
      <c r="Y9" s="191"/>
      <c r="Z9" s="191"/>
      <c r="AA9" s="191"/>
      <c r="AB9" s="191"/>
      <c r="AC9" s="191"/>
      <c r="AD9" s="187" t="s">
        <v>306</v>
      </c>
      <c r="AE9" s="237" t="s">
        <v>322</v>
      </c>
    </row>
    <row r="10" spans="1:31" ht="14.25" customHeight="1" x14ac:dyDescent="0.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 t="s">
        <v>270</v>
      </c>
      <c r="R10" s="190" t="s">
        <v>271</v>
      </c>
      <c r="S10" s="191" t="s">
        <v>272</v>
      </c>
      <c r="T10" s="191" t="s">
        <v>273</v>
      </c>
      <c r="U10" s="191" t="s">
        <v>274</v>
      </c>
      <c r="V10" s="191" t="s">
        <v>269</v>
      </c>
      <c r="W10" s="191"/>
      <c r="X10" s="191" t="s">
        <v>290</v>
      </c>
      <c r="Y10" s="190" t="s">
        <v>291</v>
      </c>
      <c r="Z10" s="191" t="s">
        <v>292</v>
      </c>
      <c r="AA10" s="191" t="s">
        <v>293</v>
      </c>
      <c r="AB10" s="191" t="s">
        <v>294</v>
      </c>
      <c r="AC10" s="191" t="s">
        <v>295</v>
      </c>
      <c r="AD10" s="187"/>
      <c r="AE10" s="237"/>
    </row>
    <row r="11" spans="1:31" ht="18" customHeight="1" x14ac:dyDescent="0.2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0"/>
      <c r="S11" s="191"/>
      <c r="T11" s="191"/>
      <c r="U11" s="191"/>
      <c r="V11" s="191"/>
      <c r="W11" s="191"/>
      <c r="X11" s="191"/>
      <c r="Y11" s="190"/>
      <c r="Z11" s="191"/>
      <c r="AA11" s="191"/>
      <c r="AB11" s="191"/>
      <c r="AC11" s="191"/>
      <c r="AD11" s="187"/>
      <c r="AE11" s="237"/>
    </row>
    <row r="12" spans="1:31" ht="4.5" customHeight="1" x14ac:dyDescent="0.2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13"/>
      <c r="X12" s="13"/>
      <c r="Y12" s="13"/>
      <c r="Z12" s="13"/>
      <c r="AA12" s="13"/>
      <c r="AB12" s="13"/>
      <c r="AC12" s="13"/>
      <c r="AD12" s="13"/>
      <c r="AE12" s="75"/>
    </row>
    <row r="13" spans="1:31" ht="18" customHeight="1" x14ac:dyDescent="0.2">
      <c r="A13" s="4" t="s">
        <v>43</v>
      </c>
      <c r="B13" s="4"/>
      <c r="C13" s="4"/>
      <c r="D13" s="183"/>
      <c r="E13" s="183"/>
      <c r="F13" s="183"/>
      <c r="G13" s="183"/>
      <c r="H13" s="183"/>
      <c r="I13" s="4"/>
      <c r="J13" s="179"/>
      <c r="K13" s="179"/>
      <c r="L13" s="179"/>
      <c r="M13" s="179"/>
      <c r="N13" s="179"/>
      <c r="O13" s="184"/>
      <c r="P13" s="184"/>
      <c r="Q13" s="5"/>
      <c r="R13" s="5"/>
      <c r="S13" s="5"/>
      <c r="T13" s="5"/>
      <c r="U13" s="5"/>
      <c r="V13" s="5"/>
      <c r="W13" s="14"/>
      <c r="X13" s="13"/>
      <c r="Y13" s="13"/>
      <c r="Z13" s="13"/>
      <c r="AA13" s="13"/>
      <c r="AB13" s="13"/>
      <c r="AC13" s="13"/>
      <c r="AD13" s="13"/>
      <c r="AE13" s="75"/>
    </row>
    <row r="14" spans="1:31" ht="22.5" customHeight="1" x14ac:dyDescent="0.2">
      <c r="A14" s="4" t="s">
        <v>43</v>
      </c>
      <c r="B14" s="4" t="s">
        <v>14</v>
      </c>
      <c r="C14" s="4" t="s">
        <v>18</v>
      </c>
      <c r="D14" s="183"/>
      <c r="E14" s="183"/>
      <c r="F14" s="183"/>
      <c r="G14" s="183"/>
      <c r="H14" s="183"/>
      <c r="I14" s="4"/>
      <c r="J14" s="179" t="s">
        <v>51</v>
      </c>
      <c r="K14" s="179"/>
      <c r="L14" s="179"/>
      <c r="M14" s="179"/>
      <c r="N14" s="179"/>
      <c r="O14" s="233"/>
      <c r="P14" s="234"/>
      <c r="Q14" s="5"/>
      <c r="R14" s="5"/>
      <c r="S14" s="5"/>
      <c r="T14" s="5"/>
      <c r="U14" s="5"/>
      <c r="V14" s="5"/>
      <c r="W14" s="14"/>
      <c r="X14" s="13"/>
      <c r="Y14" s="13"/>
      <c r="Z14" s="13"/>
      <c r="AA14" s="13"/>
      <c r="AB14" s="13"/>
      <c r="AC14" s="13"/>
      <c r="AD14" s="13"/>
      <c r="AE14" s="75"/>
    </row>
    <row r="15" spans="1:31" ht="22.5" customHeight="1" x14ac:dyDescent="0.2">
      <c r="A15" s="4" t="s">
        <v>43</v>
      </c>
      <c r="B15" s="4" t="s">
        <v>14</v>
      </c>
      <c r="C15" s="4" t="s">
        <v>18</v>
      </c>
      <c r="D15" s="183" t="s">
        <v>61</v>
      </c>
      <c r="E15" s="183"/>
      <c r="F15" s="183"/>
      <c r="G15" s="183" t="s">
        <v>28</v>
      </c>
      <c r="H15" s="183"/>
      <c r="I15" s="4"/>
      <c r="J15" s="179" t="s">
        <v>65</v>
      </c>
      <c r="K15" s="179"/>
      <c r="L15" s="179"/>
      <c r="M15" s="179"/>
      <c r="N15" s="179"/>
      <c r="O15" s="184"/>
      <c r="P15" s="184"/>
      <c r="Q15" s="19"/>
      <c r="R15" s="19"/>
      <c r="S15" s="19"/>
      <c r="T15" s="19"/>
      <c r="U15" s="19"/>
      <c r="V15" s="19"/>
      <c r="W15" s="26"/>
      <c r="X15" s="31"/>
      <c r="Y15" s="31"/>
      <c r="Z15" s="31"/>
      <c r="AA15" s="31"/>
      <c r="AB15" s="31"/>
      <c r="AC15" s="31"/>
      <c r="AD15" s="13"/>
      <c r="AE15" s="75"/>
    </row>
    <row r="16" spans="1:31" ht="22.5" customHeight="1" x14ac:dyDescent="0.2">
      <c r="A16" s="7" t="s">
        <v>43</v>
      </c>
      <c r="B16" s="7" t="s">
        <v>14</v>
      </c>
      <c r="C16" s="7" t="s">
        <v>18</v>
      </c>
      <c r="D16" s="163" t="s">
        <v>61</v>
      </c>
      <c r="E16" s="163"/>
      <c r="F16" s="163"/>
      <c r="G16" s="163" t="s">
        <v>28</v>
      </c>
      <c r="H16" s="163"/>
      <c r="I16" s="7" t="s">
        <v>30</v>
      </c>
      <c r="J16" s="164" t="s">
        <v>66</v>
      </c>
      <c r="K16" s="164"/>
      <c r="L16" s="164"/>
      <c r="M16" s="164"/>
      <c r="N16" s="164"/>
      <c r="O16" s="185">
        <v>27143330000</v>
      </c>
      <c r="P16" s="185"/>
      <c r="Q16" s="21">
        <v>5669611713</v>
      </c>
      <c r="R16" s="21">
        <v>3379751287</v>
      </c>
      <c r="S16" s="21">
        <v>2863298565</v>
      </c>
      <c r="T16" s="21">
        <v>2753291304</v>
      </c>
      <c r="U16" s="21">
        <v>2171481516</v>
      </c>
      <c r="V16" s="21">
        <v>2370053019</v>
      </c>
      <c r="W16" s="26">
        <f t="shared" ref="W16" si="0">SUM(Q16:V16)</f>
        <v>19207487404</v>
      </c>
      <c r="X16" s="31">
        <v>2256475374</v>
      </c>
      <c r="Y16" s="31">
        <f>SUM(X16)-410268250</f>
        <v>1846207124</v>
      </c>
      <c r="Z16" s="31">
        <v>1846207124</v>
      </c>
      <c r="AA16" s="31">
        <v>1846207124</v>
      </c>
      <c r="AB16" s="31">
        <v>1846207124</v>
      </c>
      <c r="AC16" s="31">
        <v>1846207124</v>
      </c>
      <c r="AD16" s="47">
        <f>X16/X20</f>
        <v>0.7457825447591625</v>
      </c>
      <c r="AE16" s="76">
        <f>SUM(W16:AC16)</f>
        <v>30694998398</v>
      </c>
    </row>
    <row r="17" spans="1:31" ht="22.5" customHeight="1" x14ac:dyDescent="0.2">
      <c r="A17" s="4" t="s">
        <v>43</v>
      </c>
      <c r="B17" s="4" t="s">
        <v>14</v>
      </c>
      <c r="C17" s="4" t="s">
        <v>16</v>
      </c>
      <c r="D17" s="183"/>
      <c r="E17" s="183"/>
      <c r="F17" s="183"/>
      <c r="G17" s="183"/>
      <c r="H17" s="183"/>
      <c r="I17" s="4"/>
      <c r="J17" s="179" t="s">
        <v>67</v>
      </c>
      <c r="K17" s="179"/>
      <c r="L17" s="179"/>
      <c r="M17" s="179"/>
      <c r="N17" s="179"/>
      <c r="O17" s="184"/>
      <c r="P17" s="184"/>
      <c r="Q17" s="19"/>
      <c r="R17" s="19"/>
      <c r="S17" s="19"/>
      <c r="T17" s="19"/>
      <c r="U17" s="19"/>
      <c r="V17" s="19"/>
      <c r="W17" s="26"/>
      <c r="X17" s="31"/>
      <c r="Y17" s="31"/>
      <c r="Z17" s="31"/>
      <c r="AA17" s="31"/>
      <c r="AB17" s="31"/>
      <c r="AC17" s="31"/>
      <c r="AD17" s="47"/>
      <c r="AE17" s="77"/>
    </row>
    <row r="18" spans="1:31" ht="22.5" customHeight="1" x14ac:dyDescent="0.2">
      <c r="A18" s="7" t="s">
        <v>43</v>
      </c>
      <c r="B18" s="7" t="s">
        <v>14</v>
      </c>
      <c r="C18" s="7" t="s">
        <v>16</v>
      </c>
      <c r="D18" s="163" t="s">
        <v>16</v>
      </c>
      <c r="E18" s="163"/>
      <c r="F18" s="163"/>
      <c r="G18" s="163" t="s">
        <v>18</v>
      </c>
      <c r="H18" s="163"/>
      <c r="I18" s="7" t="s">
        <v>155</v>
      </c>
      <c r="J18" s="164" t="s">
        <v>156</v>
      </c>
      <c r="K18" s="164"/>
      <c r="L18" s="164"/>
      <c r="M18" s="164"/>
      <c r="N18" s="164"/>
      <c r="O18" s="185">
        <v>8730000000</v>
      </c>
      <c r="P18" s="185"/>
      <c r="Q18" s="21">
        <v>1943608576</v>
      </c>
      <c r="R18" s="21">
        <v>1126601676</v>
      </c>
      <c r="S18" s="21">
        <v>1014900650</v>
      </c>
      <c r="T18" s="21">
        <v>944842915</v>
      </c>
      <c r="U18" s="21">
        <v>702160493</v>
      </c>
      <c r="V18" s="21">
        <v>784641979</v>
      </c>
      <c r="W18" s="26">
        <f t="shared" ref="W18" si="1">SUM(Q18:V18)</f>
        <v>6516756289</v>
      </c>
      <c r="X18" s="31">
        <v>769172504</v>
      </c>
      <c r="Y18" s="31">
        <f>SUM(X18)-139849546</f>
        <v>629322958</v>
      </c>
      <c r="Z18" s="31">
        <v>629322958</v>
      </c>
      <c r="AA18" s="31">
        <v>629322958</v>
      </c>
      <c r="AB18" s="31">
        <v>629322958</v>
      </c>
      <c r="AC18" s="31">
        <v>629322958</v>
      </c>
      <c r="AD18" s="47">
        <f>X18/X20</f>
        <v>0.2542174552408375</v>
      </c>
      <c r="AE18" s="76">
        <f>SUM(W18:AC18)</f>
        <v>10432543583</v>
      </c>
    </row>
    <row r="20" spans="1:31" x14ac:dyDescent="0.2">
      <c r="O20" s="235">
        <f>SUM(O16:P18)</f>
        <v>35873330000</v>
      </c>
      <c r="P20" s="236"/>
      <c r="Q20" s="34">
        <f>SUM(Q16:Q18)</f>
        <v>7613220289</v>
      </c>
      <c r="R20" s="34">
        <f t="shared" ref="R20:V20" si="2">SUM(R16:R18)</f>
        <v>4506352963</v>
      </c>
      <c r="S20" s="34">
        <f t="shared" si="2"/>
        <v>3878199215</v>
      </c>
      <c r="T20" s="34">
        <f t="shared" si="2"/>
        <v>3698134219</v>
      </c>
      <c r="U20" s="34">
        <f t="shared" si="2"/>
        <v>2873642009</v>
      </c>
      <c r="V20" s="34">
        <f t="shared" si="2"/>
        <v>3154694998</v>
      </c>
      <c r="W20" s="34">
        <f>SUM(Q20:V20)</f>
        <v>25724243693</v>
      </c>
      <c r="X20" s="32">
        <f>SUM(X16:X18)</f>
        <v>3025647878</v>
      </c>
      <c r="Y20" s="32">
        <f>SUM(Y16:Y18)</f>
        <v>2475530082</v>
      </c>
      <c r="Z20" s="32">
        <f t="shared" ref="Z20:AC20" si="3">SUM(Z16:Z18)</f>
        <v>2475530082</v>
      </c>
      <c r="AA20" s="32">
        <f t="shared" si="3"/>
        <v>2475530082</v>
      </c>
      <c r="AB20" s="32">
        <f t="shared" si="3"/>
        <v>2475530082</v>
      </c>
      <c r="AC20" s="32">
        <f t="shared" si="3"/>
        <v>2475530082</v>
      </c>
    </row>
    <row r="21" spans="1:31" x14ac:dyDescent="0.2">
      <c r="Y21" s="33"/>
    </row>
    <row r="22" spans="1:31" x14ac:dyDescent="0.2">
      <c r="Y22" s="33"/>
    </row>
    <row r="23" spans="1:31" x14ac:dyDescent="0.2">
      <c r="W23" s="35" t="s">
        <v>296</v>
      </c>
      <c r="X23" s="36">
        <v>550117796</v>
      </c>
      <c r="AA23" s="12" t="s">
        <v>324</v>
      </c>
      <c r="AC23" s="36">
        <v>34868980000</v>
      </c>
    </row>
    <row r="24" spans="1:31" x14ac:dyDescent="0.2">
      <c r="W24" s="12" t="s">
        <v>299</v>
      </c>
      <c r="X24" s="29">
        <f>Y24*X23</f>
        <v>410268249.81818181</v>
      </c>
      <c r="Y24" s="38">
        <f>+AD16</f>
        <v>0.7457825447591625</v>
      </c>
      <c r="AA24" s="12" t="s">
        <v>323</v>
      </c>
      <c r="AC24" s="36">
        <v>10703001000</v>
      </c>
    </row>
    <row r="25" spans="1:31" x14ac:dyDescent="0.2">
      <c r="W25" s="12" t="s">
        <v>300</v>
      </c>
      <c r="X25" s="29">
        <f>X23-X24</f>
        <v>139849546.18181819</v>
      </c>
      <c r="Y25" s="38">
        <f>+AD18</f>
        <v>0.2542174552408375</v>
      </c>
      <c r="AA25" s="12" t="s">
        <v>327</v>
      </c>
      <c r="AC25" s="49">
        <f>SUM(AC23:AC24)</f>
        <v>45571981000</v>
      </c>
    </row>
    <row r="27" spans="1:31" x14ac:dyDescent="0.2">
      <c r="W27" s="35" t="s">
        <v>297</v>
      </c>
      <c r="AA27" s="78" t="s">
        <v>325</v>
      </c>
      <c r="AB27" s="78"/>
      <c r="AC27" s="79">
        <f>AC23-AE16</f>
        <v>4173981602</v>
      </c>
    </row>
    <row r="28" spans="1:31" x14ac:dyDescent="0.2">
      <c r="AA28" s="78" t="s">
        <v>326</v>
      </c>
      <c r="AB28" s="78"/>
      <c r="AC28" s="79">
        <f>AC24-AE18</f>
        <v>270457417</v>
      </c>
    </row>
    <row r="29" spans="1:31" x14ac:dyDescent="0.2">
      <c r="AA29" s="78" t="s">
        <v>338</v>
      </c>
      <c r="AB29" s="78"/>
      <c r="AC29" s="79">
        <f>SUM(AC27:AC28)</f>
        <v>4444439019</v>
      </c>
    </row>
  </sheetData>
  <mergeCells count="54">
    <mergeCell ref="O20:P20"/>
    <mergeCell ref="AD9:AD11"/>
    <mergeCell ref="AE9:AE11"/>
    <mergeCell ref="X9:AC9"/>
    <mergeCell ref="X10:X11"/>
    <mergeCell ref="Y10:Y11"/>
    <mergeCell ref="Z10:Z11"/>
    <mergeCell ref="AA10:AA11"/>
    <mergeCell ref="AB10:AB11"/>
    <mergeCell ref="AC10:AC11"/>
    <mergeCell ref="O18:P18"/>
    <mergeCell ref="A12:V12"/>
    <mergeCell ref="R10:R11"/>
    <mergeCell ref="S10:S11"/>
    <mergeCell ref="T10:T11"/>
    <mergeCell ref="U10:U11"/>
    <mergeCell ref="G16:H16"/>
    <mergeCell ref="J16:N16"/>
    <mergeCell ref="O16:P16"/>
    <mergeCell ref="D17:F17"/>
    <mergeCell ref="G17:H17"/>
    <mergeCell ref="J17:N17"/>
    <mergeCell ref="O17:P17"/>
    <mergeCell ref="D18:F18"/>
    <mergeCell ref="G18:H18"/>
    <mergeCell ref="J18:N18"/>
    <mergeCell ref="O15:P15"/>
    <mergeCell ref="D13:F13"/>
    <mergeCell ref="G13:H13"/>
    <mergeCell ref="J13:N13"/>
    <mergeCell ref="O13:P13"/>
    <mergeCell ref="J14:N14"/>
    <mergeCell ref="D14:F14"/>
    <mergeCell ref="G14:H14"/>
    <mergeCell ref="D15:F15"/>
    <mergeCell ref="G15:H15"/>
    <mergeCell ref="J15:N15"/>
    <mergeCell ref="O14:P14"/>
    <mergeCell ref="D16:F16"/>
    <mergeCell ref="A8:L8"/>
    <mergeCell ref="N8:Q8"/>
    <mergeCell ref="Q10:Q11"/>
    <mergeCell ref="W9:W11"/>
    <mergeCell ref="A7:L7"/>
    <mergeCell ref="V10:V11"/>
    <mergeCell ref="A9:I11"/>
    <mergeCell ref="J9:N11"/>
    <mergeCell ref="O9:P11"/>
    <mergeCell ref="Q9:V9"/>
    <mergeCell ref="A1:W1"/>
    <mergeCell ref="A2:W2"/>
    <mergeCell ref="A3:W3"/>
    <mergeCell ref="A4:W4"/>
    <mergeCell ref="A5:W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opLeftCell="U6" workbookViewId="0">
      <selection activeCell="Y22" sqref="Y22"/>
    </sheetView>
  </sheetViews>
  <sheetFormatPr defaultRowHeight="11.25" x14ac:dyDescent="0.2"/>
  <cols>
    <col min="1" max="2" width="2.140625" style="12" customWidth="1"/>
    <col min="3" max="3" width="2.7109375" style="12" customWidth="1"/>
    <col min="4" max="4" width="1.140625" style="12" customWidth="1"/>
    <col min="5" max="5" width="0.85546875" style="12" customWidth="1"/>
    <col min="6" max="6" width="0.7109375" style="12" customWidth="1"/>
    <col min="7" max="7" width="1.28515625" style="12" customWidth="1"/>
    <col min="8" max="8" width="1.42578125" style="12" customWidth="1"/>
    <col min="9" max="9" width="5.85546875" style="12" customWidth="1"/>
    <col min="10" max="10" width="2.140625" style="12" customWidth="1"/>
    <col min="11" max="11" width="1.5703125" style="12" customWidth="1"/>
    <col min="12" max="12" width="3.140625" style="12" customWidth="1"/>
    <col min="13" max="13" width="1.85546875" style="12" customWidth="1"/>
    <col min="14" max="14" width="35.28515625" style="12" customWidth="1"/>
    <col min="15" max="15" width="15" style="12" customWidth="1"/>
    <col min="16" max="16" width="3.28515625" style="12" customWidth="1"/>
    <col min="17" max="21" width="17.7109375" style="12" customWidth="1"/>
    <col min="22" max="22" width="17.5703125" style="12" customWidth="1"/>
    <col min="23" max="23" width="17.42578125" style="12" customWidth="1"/>
    <col min="24" max="27" width="16.140625" style="12" customWidth="1"/>
    <col min="28" max="28" width="18.28515625" style="12" customWidth="1"/>
    <col min="29" max="29" width="16.140625" style="12" customWidth="1"/>
    <col min="30" max="30" width="10.140625" style="12" customWidth="1"/>
    <col min="31" max="31" width="13.7109375" style="12" bestFit="1" customWidth="1"/>
    <col min="32" max="16384" width="9.140625" style="12"/>
  </cols>
  <sheetData>
    <row r="1" spans="1:31" ht="15.75" customHeight="1" x14ac:dyDescent="0.2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</row>
    <row r="2" spans="1:31" ht="15.75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3" spans="1:31" ht="18" customHeight="1" x14ac:dyDescent="0.2">
      <c r="A3" s="204" t="s">
        <v>276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</row>
    <row r="4" spans="1:31" ht="18" customHeight="1" x14ac:dyDescent="0.2">
      <c r="A4" s="204" t="s">
        <v>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</row>
    <row r="5" spans="1:31" ht="15.75" customHeight="1" x14ac:dyDescent="0.2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</row>
    <row r="6" spans="1:31" ht="8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31" ht="14.25" customHeight="1" x14ac:dyDescent="0.2">
      <c r="A7" s="162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" t="s">
        <v>5</v>
      </c>
      <c r="N7" s="2" t="s">
        <v>6</v>
      </c>
      <c r="O7" s="2"/>
      <c r="P7" s="2"/>
      <c r="Q7" s="2"/>
      <c r="R7" s="2"/>
      <c r="S7" s="2"/>
      <c r="T7" s="2"/>
      <c r="U7" s="2"/>
      <c r="V7" s="2"/>
    </row>
    <row r="8" spans="1:31" ht="23.25" customHeight="1" x14ac:dyDescent="0.2">
      <c r="A8" s="158" t="s">
        <v>7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" t="s">
        <v>5</v>
      </c>
      <c r="N8" s="158" t="s">
        <v>8</v>
      </c>
      <c r="O8" s="158"/>
      <c r="P8" s="158"/>
      <c r="Q8" s="158"/>
      <c r="R8" s="2"/>
      <c r="S8" s="2"/>
      <c r="T8" s="2"/>
      <c r="U8" s="2"/>
      <c r="V8" s="2"/>
    </row>
    <row r="9" spans="1:31" ht="14.25" customHeight="1" x14ac:dyDescent="0.2">
      <c r="A9" s="191" t="s">
        <v>9</v>
      </c>
      <c r="B9" s="191"/>
      <c r="C9" s="191"/>
      <c r="D9" s="191"/>
      <c r="E9" s="191"/>
      <c r="F9" s="191"/>
      <c r="G9" s="191"/>
      <c r="H9" s="191"/>
      <c r="I9" s="191"/>
      <c r="J9" s="191" t="s">
        <v>10</v>
      </c>
      <c r="K9" s="191"/>
      <c r="L9" s="191"/>
      <c r="M9" s="191"/>
      <c r="N9" s="191"/>
      <c r="O9" s="191" t="s">
        <v>11</v>
      </c>
      <c r="P9" s="191"/>
      <c r="Q9" s="191" t="s">
        <v>289</v>
      </c>
      <c r="R9" s="191"/>
      <c r="S9" s="191"/>
      <c r="T9" s="191"/>
      <c r="U9" s="191"/>
      <c r="V9" s="191"/>
      <c r="W9" s="191" t="s">
        <v>275</v>
      </c>
      <c r="X9" s="191" t="s">
        <v>301</v>
      </c>
      <c r="Y9" s="191"/>
      <c r="Z9" s="191"/>
      <c r="AA9" s="191"/>
      <c r="AB9" s="191"/>
      <c r="AC9" s="191"/>
      <c r="AD9" s="228" t="s">
        <v>305</v>
      </c>
      <c r="AE9" s="187" t="s">
        <v>304</v>
      </c>
    </row>
    <row r="10" spans="1:31" ht="18" customHeight="1" x14ac:dyDescent="0.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 t="s">
        <v>270</v>
      </c>
      <c r="R10" s="190" t="s">
        <v>271</v>
      </c>
      <c r="S10" s="191" t="s">
        <v>272</v>
      </c>
      <c r="T10" s="191" t="s">
        <v>273</v>
      </c>
      <c r="U10" s="191" t="s">
        <v>274</v>
      </c>
      <c r="V10" s="191" t="s">
        <v>269</v>
      </c>
      <c r="W10" s="191"/>
      <c r="X10" s="191" t="s">
        <v>290</v>
      </c>
      <c r="Y10" s="190" t="s">
        <v>291</v>
      </c>
      <c r="Z10" s="191" t="s">
        <v>292</v>
      </c>
      <c r="AA10" s="191" t="s">
        <v>293</v>
      </c>
      <c r="AB10" s="191" t="s">
        <v>294</v>
      </c>
      <c r="AC10" s="191" t="s">
        <v>295</v>
      </c>
      <c r="AD10" s="229"/>
      <c r="AE10" s="187"/>
    </row>
    <row r="11" spans="1:31" ht="15.75" customHeight="1" x14ac:dyDescent="0.2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0"/>
      <c r="S11" s="191"/>
      <c r="T11" s="191"/>
      <c r="U11" s="191"/>
      <c r="V11" s="191"/>
      <c r="W11" s="191"/>
      <c r="X11" s="191"/>
      <c r="Y11" s="190"/>
      <c r="Z11" s="191"/>
      <c r="AA11" s="191"/>
      <c r="AB11" s="191"/>
      <c r="AC11" s="191"/>
      <c r="AD11" s="230"/>
      <c r="AE11" s="187"/>
    </row>
    <row r="12" spans="1:31" ht="15" customHeight="1" x14ac:dyDescent="0.2">
      <c r="A12" s="18" t="s">
        <v>43</v>
      </c>
      <c r="B12" s="18"/>
      <c r="C12" s="18"/>
      <c r="D12" s="183"/>
      <c r="E12" s="183"/>
      <c r="F12" s="183"/>
      <c r="G12" s="183"/>
      <c r="H12" s="183"/>
      <c r="I12" s="18"/>
      <c r="J12" s="179" t="s">
        <v>49</v>
      </c>
      <c r="K12" s="179"/>
      <c r="L12" s="179"/>
      <c r="M12" s="179"/>
      <c r="N12" s="179"/>
      <c r="O12" s="184"/>
      <c r="P12" s="184"/>
      <c r="Q12" s="19"/>
      <c r="R12" s="19"/>
      <c r="S12" s="19"/>
      <c r="T12" s="19"/>
      <c r="U12" s="19"/>
      <c r="V12" s="19"/>
      <c r="W12" s="14"/>
      <c r="X12" s="13"/>
      <c r="Y12" s="13"/>
      <c r="Z12" s="13"/>
      <c r="AA12" s="13"/>
      <c r="AB12" s="13"/>
      <c r="AC12" s="13"/>
      <c r="AD12" s="13"/>
      <c r="AE12" s="13"/>
    </row>
    <row r="13" spans="1:31" ht="15" customHeight="1" x14ac:dyDescent="0.2">
      <c r="A13" s="18" t="s">
        <v>43</v>
      </c>
      <c r="B13" s="18" t="s">
        <v>14</v>
      </c>
      <c r="C13" s="18" t="s">
        <v>18</v>
      </c>
      <c r="D13" s="183"/>
      <c r="E13" s="183"/>
      <c r="F13" s="183"/>
      <c r="G13" s="183"/>
      <c r="H13" s="183"/>
      <c r="I13" s="18"/>
      <c r="J13" s="179" t="s">
        <v>51</v>
      </c>
      <c r="K13" s="179"/>
      <c r="L13" s="179"/>
      <c r="M13" s="179"/>
      <c r="N13" s="179"/>
      <c r="O13" s="184"/>
      <c r="P13" s="184"/>
      <c r="Q13" s="19"/>
      <c r="R13" s="19"/>
      <c r="S13" s="19"/>
      <c r="T13" s="19"/>
      <c r="U13" s="19"/>
      <c r="V13" s="19"/>
      <c r="W13" s="14"/>
      <c r="X13" s="27"/>
      <c r="Y13" s="27"/>
      <c r="Z13" s="27"/>
      <c r="AA13" s="27"/>
      <c r="AB13" s="27"/>
      <c r="AC13" s="27"/>
      <c r="AD13" s="13"/>
      <c r="AE13" s="13"/>
    </row>
    <row r="14" spans="1:31" ht="15" customHeight="1" x14ac:dyDescent="0.2">
      <c r="A14" s="18" t="s">
        <v>43</v>
      </c>
      <c r="B14" s="18" t="s">
        <v>14</v>
      </c>
      <c r="C14" s="18" t="s">
        <v>18</v>
      </c>
      <c r="D14" s="183" t="s">
        <v>16</v>
      </c>
      <c r="E14" s="183"/>
      <c r="F14" s="183"/>
      <c r="G14" s="183"/>
      <c r="H14" s="183"/>
      <c r="I14" s="18"/>
      <c r="J14" s="179" t="s">
        <v>57</v>
      </c>
      <c r="K14" s="179"/>
      <c r="L14" s="179"/>
      <c r="M14" s="179"/>
      <c r="N14" s="179"/>
      <c r="O14" s="184">
        <v>7871700000</v>
      </c>
      <c r="P14" s="184"/>
      <c r="Q14" s="19">
        <f>SUM(Q15,Q18)</f>
        <v>704805605</v>
      </c>
      <c r="R14" s="19">
        <f>SUM(R15,R18)</f>
        <v>721822312</v>
      </c>
      <c r="S14" s="19">
        <f t="shared" ref="S14:V14" si="0">SUM(S15,S18)</f>
        <v>720697500</v>
      </c>
      <c r="T14" s="19">
        <f t="shared" si="0"/>
        <v>1469422000</v>
      </c>
      <c r="U14" s="19">
        <f t="shared" si="0"/>
        <v>707970750</v>
      </c>
      <c r="V14" s="19">
        <f t="shared" si="0"/>
        <v>700223750</v>
      </c>
      <c r="W14" s="19">
        <f>SUM(W15,W18)</f>
        <v>5024941917</v>
      </c>
      <c r="X14" s="19">
        <f>SUM(X15,X18)</f>
        <v>702525750</v>
      </c>
      <c r="Y14" s="19">
        <f t="shared" ref="Y14:AC14" si="1">SUM(Y15,Y18)</f>
        <v>526894312</v>
      </c>
      <c r="Z14" s="19">
        <f t="shared" si="1"/>
        <v>526894312</v>
      </c>
      <c r="AA14" s="19">
        <f t="shared" si="1"/>
        <v>526894312</v>
      </c>
      <c r="AB14" s="19">
        <f t="shared" si="1"/>
        <v>526894312</v>
      </c>
      <c r="AC14" s="19">
        <f t="shared" si="1"/>
        <v>526894312</v>
      </c>
      <c r="AD14" s="43">
        <f>+AD15</f>
        <v>1</v>
      </c>
      <c r="AE14" s="37">
        <f>SUM(W14:AC14)</f>
        <v>8361939227</v>
      </c>
    </row>
    <row r="15" spans="1:31" ht="15" customHeight="1" x14ac:dyDescent="0.2">
      <c r="A15" s="18" t="s">
        <v>43</v>
      </c>
      <c r="B15" s="18" t="s">
        <v>14</v>
      </c>
      <c r="C15" s="18" t="s">
        <v>18</v>
      </c>
      <c r="D15" s="183" t="s">
        <v>16</v>
      </c>
      <c r="E15" s="183"/>
      <c r="F15" s="183"/>
      <c r="G15" s="183" t="s">
        <v>18</v>
      </c>
      <c r="H15" s="183"/>
      <c r="I15" s="18"/>
      <c r="J15" s="179" t="s">
        <v>58</v>
      </c>
      <c r="K15" s="179"/>
      <c r="L15" s="179"/>
      <c r="M15" s="179"/>
      <c r="N15" s="179"/>
      <c r="O15" s="184">
        <v>7768879000</v>
      </c>
      <c r="P15" s="184"/>
      <c r="Q15" s="19">
        <f>SUM(Q16:Q17)</f>
        <v>704805605</v>
      </c>
      <c r="R15" s="19">
        <f t="shared" ref="R15:V15" si="2">SUM(R16:R17)</f>
        <v>709572312</v>
      </c>
      <c r="S15" s="19">
        <f t="shared" si="2"/>
        <v>709597500</v>
      </c>
      <c r="T15" s="19">
        <f t="shared" si="2"/>
        <v>1469422000</v>
      </c>
      <c r="U15" s="19">
        <f t="shared" si="2"/>
        <v>707970750</v>
      </c>
      <c r="V15" s="19">
        <f t="shared" si="2"/>
        <v>700223750</v>
      </c>
      <c r="W15" s="19">
        <f>SUM(W16:W17)</f>
        <v>5001591917</v>
      </c>
      <c r="X15" s="19">
        <f>SUM(X16:X17)</f>
        <v>702525750</v>
      </c>
      <c r="Y15" s="19">
        <f t="shared" ref="Y15:AC15" si="3">SUM(Y16:Y17)</f>
        <v>526894312</v>
      </c>
      <c r="Z15" s="19">
        <f t="shared" si="3"/>
        <v>526894312</v>
      </c>
      <c r="AA15" s="19">
        <f t="shared" si="3"/>
        <v>526894312</v>
      </c>
      <c r="AB15" s="19">
        <f t="shared" si="3"/>
        <v>526894312</v>
      </c>
      <c r="AC15" s="19">
        <f t="shared" si="3"/>
        <v>526894312</v>
      </c>
      <c r="AD15" s="43">
        <f>SUM(AD16:AD17)</f>
        <v>1</v>
      </c>
      <c r="AE15" s="37">
        <f>SUM(W15:AC15)</f>
        <v>8338589227</v>
      </c>
    </row>
    <row r="16" spans="1:31" ht="15" customHeight="1" x14ac:dyDescent="0.2">
      <c r="A16" s="20" t="s">
        <v>43</v>
      </c>
      <c r="B16" s="20" t="s">
        <v>14</v>
      </c>
      <c r="C16" s="20" t="s">
        <v>18</v>
      </c>
      <c r="D16" s="163" t="s">
        <v>16</v>
      </c>
      <c r="E16" s="163"/>
      <c r="F16" s="163"/>
      <c r="G16" s="163" t="s">
        <v>18</v>
      </c>
      <c r="H16" s="163"/>
      <c r="I16" s="20" t="s">
        <v>30</v>
      </c>
      <c r="J16" s="164" t="s">
        <v>59</v>
      </c>
      <c r="K16" s="164"/>
      <c r="L16" s="164"/>
      <c r="M16" s="164"/>
      <c r="N16" s="164"/>
      <c r="O16" s="185">
        <v>6285004000</v>
      </c>
      <c r="P16" s="185"/>
      <c r="Q16" s="21">
        <v>575187480</v>
      </c>
      <c r="R16" s="21">
        <v>580162812</v>
      </c>
      <c r="S16" s="21">
        <v>578628750</v>
      </c>
      <c r="T16" s="21">
        <v>1205471500</v>
      </c>
      <c r="U16" s="21">
        <v>578231250</v>
      </c>
      <c r="V16" s="21">
        <v>571474250</v>
      </c>
      <c r="W16" s="26">
        <f>SUM(Q16:V16)</f>
        <v>4089156042</v>
      </c>
      <c r="X16" s="44">
        <v>570740250</v>
      </c>
      <c r="Y16" s="44">
        <f>X16-142685063</f>
        <v>428055187</v>
      </c>
      <c r="Z16" s="44">
        <v>428055187</v>
      </c>
      <c r="AA16" s="44">
        <v>428055187</v>
      </c>
      <c r="AB16" s="44">
        <v>428055187</v>
      </c>
      <c r="AC16" s="44">
        <v>428055187</v>
      </c>
      <c r="AD16" s="45">
        <f>X16/X15</f>
        <v>0.81241185821302631</v>
      </c>
      <c r="AE16" s="26">
        <f t="shared" ref="AE16:AE19" si="4">SUM(W16:AC16)</f>
        <v>6800172227</v>
      </c>
    </row>
    <row r="17" spans="1:31" ht="15" customHeight="1" x14ac:dyDescent="0.2">
      <c r="A17" s="20" t="s">
        <v>43</v>
      </c>
      <c r="B17" s="20" t="s">
        <v>14</v>
      </c>
      <c r="C17" s="20" t="s">
        <v>18</v>
      </c>
      <c r="D17" s="163" t="s">
        <v>16</v>
      </c>
      <c r="E17" s="163"/>
      <c r="F17" s="163"/>
      <c r="G17" s="163" t="s">
        <v>18</v>
      </c>
      <c r="H17" s="163"/>
      <c r="I17" s="20" t="s">
        <v>21</v>
      </c>
      <c r="J17" s="164" t="s">
        <v>60</v>
      </c>
      <c r="K17" s="164"/>
      <c r="L17" s="164"/>
      <c r="M17" s="164"/>
      <c r="N17" s="164"/>
      <c r="O17" s="185">
        <v>1483875000</v>
      </c>
      <c r="P17" s="185"/>
      <c r="Q17" s="21">
        <v>129618125</v>
      </c>
      <c r="R17" s="21">
        <v>129409500</v>
      </c>
      <c r="S17" s="21">
        <v>130968750</v>
      </c>
      <c r="T17" s="21">
        <v>263950500</v>
      </c>
      <c r="U17" s="21">
        <v>129739500</v>
      </c>
      <c r="V17" s="21">
        <v>128749500</v>
      </c>
      <c r="W17" s="26">
        <f>SUM(Q17:V17)</f>
        <v>912435875</v>
      </c>
      <c r="X17" s="44">
        <v>131785500</v>
      </c>
      <c r="Y17" s="44">
        <f>X17-32946375</f>
        <v>98839125</v>
      </c>
      <c r="Z17" s="44">
        <v>98839125</v>
      </c>
      <c r="AA17" s="44">
        <v>98839125</v>
      </c>
      <c r="AB17" s="44">
        <v>98839125</v>
      </c>
      <c r="AC17" s="44">
        <v>98839125</v>
      </c>
      <c r="AD17" s="45">
        <f>X17/X15</f>
        <v>0.18758814178697364</v>
      </c>
      <c r="AE17" s="26">
        <f t="shared" si="4"/>
        <v>1538417000</v>
      </c>
    </row>
    <row r="18" spans="1:31" ht="15" customHeight="1" x14ac:dyDescent="0.2">
      <c r="A18" s="18" t="s">
        <v>43</v>
      </c>
      <c r="B18" s="18" t="s">
        <v>14</v>
      </c>
      <c r="C18" s="18" t="s">
        <v>18</v>
      </c>
      <c r="D18" s="183" t="s">
        <v>16</v>
      </c>
      <c r="E18" s="183"/>
      <c r="F18" s="183"/>
      <c r="G18" s="183" t="s">
        <v>61</v>
      </c>
      <c r="H18" s="183"/>
      <c r="I18" s="18"/>
      <c r="J18" s="179" t="s">
        <v>62</v>
      </c>
      <c r="K18" s="179"/>
      <c r="L18" s="179"/>
      <c r="M18" s="179"/>
      <c r="N18" s="179"/>
      <c r="O18" s="184">
        <v>102821000</v>
      </c>
      <c r="P18" s="184"/>
      <c r="Q18" s="19">
        <f>SUM(Q19)</f>
        <v>0</v>
      </c>
      <c r="R18" s="19">
        <f>SUM(R19)</f>
        <v>12250000</v>
      </c>
      <c r="S18" s="19">
        <f>SUM(S19)</f>
        <v>11100000</v>
      </c>
      <c r="T18" s="19">
        <f>SUM(T19)</f>
        <v>0</v>
      </c>
      <c r="U18" s="19">
        <f t="shared" ref="U18:V18" si="5">SUM(U19)</f>
        <v>0</v>
      </c>
      <c r="V18" s="19">
        <f t="shared" si="5"/>
        <v>0</v>
      </c>
      <c r="W18" s="37">
        <f>SUM(Q18:V18)</f>
        <v>23350000</v>
      </c>
      <c r="X18" s="37">
        <f>SUM(X19)</f>
        <v>0</v>
      </c>
      <c r="Y18" s="37">
        <f t="shared" ref="Y18:AC18" si="6">SUM(Y19)</f>
        <v>0</v>
      </c>
      <c r="Z18" s="37">
        <f t="shared" si="6"/>
        <v>0</v>
      </c>
      <c r="AA18" s="37">
        <f t="shared" si="6"/>
        <v>0</v>
      </c>
      <c r="AB18" s="37">
        <f t="shared" si="6"/>
        <v>0</v>
      </c>
      <c r="AC18" s="37">
        <f t="shared" si="6"/>
        <v>0</v>
      </c>
      <c r="AD18" s="46"/>
      <c r="AE18" s="37">
        <f t="shared" si="4"/>
        <v>23350000</v>
      </c>
    </row>
    <row r="19" spans="1:31" ht="15" customHeight="1" x14ac:dyDescent="0.2">
      <c r="A19" s="20" t="s">
        <v>43</v>
      </c>
      <c r="B19" s="20" t="s">
        <v>14</v>
      </c>
      <c r="C19" s="20" t="s">
        <v>18</v>
      </c>
      <c r="D19" s="163" t="s">
        <v>16</v>
      </c>
      <c r="E19" s="163"/>
      <c r="F19" s="163"/>
      <c r="G19" s="163" t="s">
        <v>61</v>
      </c>
      <c r="H19" s="163"/>
      <c r="I19" s="20" t="s">
        <v>30</v>
      </c>
      <c r="J19" s="164" t="s">
        <v>63</v>
      </c>
      <c r="K19" s="164"/>
      <c r="L19" s="164"/>
      <c r="M19" s="164"/>
      <c r="N19" s="164"/>
      <c r="O19" s="185">
        <v>102821000</v>
      </c>
      <c r="P19" s="185"/>
      <c r="Q19" s="21">
        <v>0</v>
      </c>
      <c r="R19" s="21">
        <v>12250000</v>
      </c>
      <c r="S19" s="21">
        <v>11100000</v>
      </c>
      <c r="T19" s="21">
        <v>0</v>
      </c>
      <c r="U19" s="21">
        <v>0</v>
      </c>
      <c r="V19" s="21">
        <v>0</v>
      </c>
      <c r="W19" s="26">
        <f>SUM(Q19:V19)</f>
        <v>23350000</v>
      </c>
      <c r="X19" s="44"/>
      <c r="Y19" s="44"/>
      <c r="Z19" s="44"/>
      <c r="AA19" s="44"/>
      <c r="AB19" s="44"/>
      <c r="AC19" s="44"/>
      <c r="AD19" s="46"/>
      <c r="AE19" s="26">
        <f t="shared" si="4"/>
        <v>23350000</v>
      </c>
    </row>
    <row r="20" spans="1:31" x14ac:dyDescent="0.2">
      <c r="Y20" s="40"/>
    </row>
    <row r="21" spans="1:31" x14ac:dyDescent="0.2">
      <c r="W21" s="35" t="s">
        <v>302</v>
      </c>
      <c r="X21" s="36">
        <f>SUM(X16:X17)*25%</f>
        <v>175631437.5</v>
      </c>
      <c r="AA21" s="12" t="s">
        <v>332</v>
      </c>
      <c r="AC21" s="36">
        <v>8178150000</v>
      </c>
    </row>
    <row r="22" spans="1:31" x14ac:dyDescent="0.2">
      <c r="W22" s="12" t="s">
        <v>298</v>
      </c>
      <c r="X22" s="29">
        <f>Y22*X21</f>
        <v>142685062.5</v>
      </c>
      <c r="Y22" s="39">
        <f>+AD16</f>
        <v>0.81241185821302631</v>
      </c>
      <c r="AA22" s="12" t="s">
        <v>333</v>
      </c>
      <c r="AC22" s="36">
        <v>1793400000</v>
      </c>
    </row>
    <row r="23" spans="1:31" x14ac:dyDescent="0.2">
      <c r="W23" s="12" t="s">
        <v>303</v>
      </c>
      <c r="X23" s="29">
        <f>X21-X22</f>
        <v>32946375</v>
      </c>
      <c r="Y23" s="39">
        <f>+AD17</f>
        <v>0.18758814178697364</v>
      </c>
      <c r="AA23" s="12" t="s">
        <v>327</v>
      </c>
      <c r="AC23" s="49">
        <f>SUM(AC21:AC22)</f>
        <v>9971550000</v>
      </c>
    </row>
    <row r="25" spans="1:31" x14ac:dyDescent="0.2">
      <c r="W25" s="35" t="s">
        <v>297</v>
      </c>
      <c r="AA25" s="78" t="s">
        <v>334</v>
      </c>
      <c r="AB25" s="78"/>
      <c r="AC25" s="79">
        <f>AC21-AE16</f>
        <v>1377977773</v>
      </c>
    </row>
    <row r="26" spans="1:31" x14ac:dyDescent="0.2">
      <c r="AA26" s="78" t="s">
        <v>335</v>
      </c>
      <c r="AB26" s="78"/>
      <c r="AC26" s="79">
        <f>AC22-AE17</f>
        <v>254983000</v>
      </c>
    </row>
    <row r="27" spans="1:31" x14ac:dyDescent="0.2">
      <c r="AA27" s="78" t="s">
        <v>328</v>
      </c>
      <c r="AB27" s="78"/>
      <c r="AC27" s="79">
        <f>SUM(AC25:AC26)</f>
        <v>1632960773</v>
      </c>
    </row>
  </sheetData>
  <mergeCells count="60">
    <mergeCell ref="AE9:AE11"/>
    <mergeCell ref="AD9:AD11"/>
    <mergeCell ref="X9:AC9"/>
    <mergeCell ref="X10:X11"/>
    <mergeCell ref="Y10:Y11"/>
    <mergeCell ref="Z10:Z11"/>
    <mergeCell ref="AA10:AA11"/>
    <mergeCell ref="AB10:AB11"/>
    <mergeCell ref="AC10:AC11"/>
    <mergeCell ref="D18:F18"/>
    <mergeCell ref="G18:H18"/>
    <mergeCell ref="J18:N18"/>
    <mergeCell ref="O18:P18"/>
    <mergeCell ref="D19:F19"/>
    <mergeCell ref="G19:H19"/>
    <mergeCell ref="J19:N19"/>
    <mergeCell ref="O19:P19"/>
    <mergeCell ref="D16:F16"/>
    <mergeCell ref="G16:H16"/>
    <mergeCell ref="J16:N16"/>
    <mergeCell ref="O16:P16"/>
    <mergeCell ref="D17:F17"/>
    <mergeCell ref="G17:H17"/>
    <mergeCell ref="J17:N17"/>
    <mergeCell ref="O17:P17"/>
    <mergeCell ref="D14:F14"/>
    <mergeCell ref="G14:H14"/>
    <mergeCell ref="J14:N14"/>
    <mergeCell ref="O14:P14"/>
    <mergeCell ref="D15:F15"/>
    <mergeCell ref="G15:H15"/>
    <mergeCell ref="J15:N15"/>
    <mergeCell ref="O15:P15"/>
    <mergeCell ref="T10:T11"/>
    <mergeCell ref="U10:U11"/>
    <mergeCell ref="V10:V11"/>
    <mergeCell ref="D13:F13"/>
    <mergeCell ref="G13:H13"/>
    <mergeCell ref="J13:N13"/>
    <mergeCell ref="O13:P13"/>
    <mergeCell ref="D12:F12"/>
    <mergeCell ref="G12:H12"/>
    <mergeCell ref="J12:N12"/>
    <mergeCell ref="O12:P12"/>
    <mergeCell ref="A8:L8"/>
    <mergeCell ref="N8:Q8"/>
    <mergeCell ref="W9:W11"/>
    <mergeCell ref="A7:L7"/>
    <mergeCell ref="A1:W1"/>
    <mergeCell ref="A2:W2"/>
    <mergeCell ref="A3:W3"/>
    <mergeCell ref="A4:W4"/>
    <mergeCell ref="A5:W5"/>
    <mergeCell ref="A9:I11"/>
    <mergeCell ref="J9:N11"/>
    <mergeCell ref="O9:P11"/>
    <mergeCell ref="Q9:V9"/>
    <mergeCell ref="Q10:Q11"/>
    <mergeCell ref="R10:R11"/>
    <mergeCell ref="S10:S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dr Sigit Angg Perubhn</vt:lpstr>
      <vt:lpstr>honor</vt:lpstr>
      <vt:lpstr>Gaji Non ASN</vt:lpstr>
      <vt:lpstr>10 belanja terbesar</vt:lpstr>
      <vt:lpstr>B pegawai barjas modal pak Jusi</vt:lpstr>
      <vt:lpstr>pihak ketiga</vt:lpstr>
      <vt:lpstr>obat alkes</vt:lpstr>
      <vt:lpstr>jaspel</vt:lpstr>
      <vt:lpstr>tamsil</vt:lpstr>
      <vt:lpstr>Asli Realisasi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RSUD Goeteng</cp:lastModifiedBy>
  <dcterms:created xsi:type="dcterms:W3CDTF">2025-07-23T02:01:25Z</dcterms:created>
  <dcterms:modified xsi:type="dcterms:W3CDTF">2025-07-26T03:46:26Z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17.1.3.0</vt:lpwstr>
  </property>
</Properties>
</file>