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 activeTab="5"/>
  </bookViews>
  <sheets>
    <sheet name="Sheet1" sheetId="1" r:id="rId1"/>
    <sheet name="PERUBAHAN" sheetId="2" r:id="rId2"/>
    <sheet name="pergeseran" sheetId="3" r:id="rId3"/>
    <sheet name="Sheet2" sheetId="4" r:id="rId4"/>
    <sheet name="RKA 2026" sheetId="5" r:id="rId5"/>
    <sheet name="Sheet3" sheetId="6" r:id="rId6"/>
  </sheets>
  <definedNames>
    <definedName name="_xlnm.Print_Area" localSheetId="2">pergeseran!$A$1:$P$42</definedName>
    <definedName name="_xlnm.Print_Area" localSheetId="1">PERUBAHAN!$A$1:$Q$1169</definedName>
    <definedName name="_xlnm.Print_Area" localSheetId="4">'RKA 2026'!$A$1:$L$1152</definedName>
    <definedName name="_xlnm.Print_Area" localSheetId="0">Sheet1!$A$1103:$L$1151</definedName>
    <definedName name="_xlnm.Print_Area" localSheetId="3">Sheet2!$A$1:$Q$84</definedName>
  </definedNames>
  <calcPr calcId="124519"/>
</workbook>
</file>

<file path=xl/calcChain.xml><?xml version="1.0" encoding="utf-8"?>
<calcChain xmlns="http://schemas.openxmlformats.org/spreadsheetml/2006/main">
  <c r="R1054" i="6"/>
  <c r="R1105"/>
  <c r="Q1105"/>
  <c r="P1104"/>
  <c r="P1105"/>
  <c r="P1101"/>
  <c r="L1101"/>
  <c r="R1079"/>
  <c r="R1081"/>
  <c r="R1080"/>
  <c r="R1098"/>
  <c r="Q1098"/>
  <c r="R1026"/>
  <c r="P1076"/>
  <c r="P1074"/>
  <c r="P1072"/>
  <c r="P1070"/>
  <c r="P1068"/>
  <c r="P1066"/>
  <c r="P1064"/>
  <c r="P1062"/>
  <c r="P1060"/>
  <c r="P1058"/>
  <c r="P1056"/>
  <c r="P1054"/>
  <c r="P1052"/>
  <c r="P1050"/>
  <c r="P1048"/>
  <c r="P1046"/>
  <c r="P1044"/>
  <c r="P1042"/>
  <c r="P1040"/>
  <c r="P1038"/>
  <c r="P1036"/>
  <c r="P1034"/>
  <c r="P1032"/>
  <c r="P1030"/>
  <c r="P1028"/>
  <c r="P1026"/>
  <c r="P1159"/>
  <c r="L1159"/>
  <c r="L1150" s="1"/>
  <c r="L1122" s="1"/>
  <c r="P1157"/>
  <c r="S1157" s="1"/>
  <c r="L1157"/>
  <c r="P1155"/>
  <c r="L1155"/>
  <c r="P1153"/>
  <c r="L1153"/>
  <c r="P1151"/>
  <c r="L1151"/>
  <c r="P1150"/>
  <c r="P1148"/>
  <c r="L1148"/>
  <c r="P1146"/>
  <c r="L1146"/>
  <c r="P1144"/>
  <c r="L1144"/>
  <c r="P1142"/>
  <c r="L1142"/>
  <c r="P1140"/>
  <c r="L1140"/>
  <c r="P1139"/>
  <c r="L1139"/>
  <c r="P1137"/>
  <c r="L1137"/>
  <c r="P1135"/>
  <c r="L1135"/>
  <c r="P1133"/>
  <c r="L1133"/>
  <c r="P1131"/>
  <c r="L1131"/>
  <c r="P1129"/>
  <c r="L1129"/>
  <c r="P1127"/>
  <c r="L1127"/>
  <c r="P1126"/>
  <c r="L1126"/>
  <c r="P1124"/>
  <c r="L1124"/>
  <c r="P1123"/>
  <c r="L1123"/>
  <c r="P1122"/>
  <c r="P1120"/>
  <c r="L1120"/>
  <c r="P1118"/>
  <c r="P1117" s="1"/>
  <c r="P1111" s="1"/>
  <c r="O1118"/>
  <c r="L1118"/>
  <c r="L1117"/>
  <c r="P1115"/>
  <c r="L1115"/>
  <c r="L1112" s="1"/>
  <c r="L1111" s="1"/>
  <c r="K1115"/>
  <c r="P1113"/>
  <c r="L1113"/>
  <c r="P1112"/>
  <c r="P1098"/>
  <c r="L1098"/>
  <c r="P1096"/>
  <c r="L1096"/>
  <c r="P1094"/>
  <c r="L1094"/>
  <c r="P1092"/>
  <c r="L1092"/>
  <c r="P1090"/>
  <c r="L1090"/>
  <c r="P1088"/>
  <c r="L1088"/>
  <c r="P1086"/>
  <c r="L1086"/>
  <c r="P1084"/>
  <c r="L1084"/>
  <c r="P1082"/>
  <c r="L1082"/>
  <c r="P1080"/>
  <c r="L1080"/>
  <c r="P1078"/>
  <c r="L1078"/>
  <c r="P1077"/>
  <c r="P1075"/>
  <c r="L1075"/>
  <c r="P1073"/>
  <c r="L1073"/>
  <c r="P1071"/>
  <c r="L1071"/>
  <c r="P1069"/>
  <c r="L1069"/>
  <c r="P1067"/>
  <c r="L1067"/>
  <c r="P1065"/>
  <c r="L1065"/>
  <c r="P1063"/>
  <c r="L1063"/>
  <c r="P1061"/>
  <c r="L1061"/>
  <c r="P1059"/>
  <c r="L1059"/>
  <c r="P1057"/>
  <c r="L1057"/>
  <c r="P1055"/>
  <c r="L1055"/>
  <c r="P1053"/>
  <c r="L1053"/>
  <c r="P1051"/>
  <c r="L1051"/>
  <c r="P1049"/>
  <c r="L1049"/>
  <c r="P1047"/>
  <c r="L1047"/>
  <c r="P1045"/>
  <c r="L1045"/>
  <c r="P1043"/>
  <c r="L1043"/>
  <c r="P1041"/>
  <c r="L1041"/>
  <c r="P1039"/>
  <c r="L1039"/>
  <c r="P1037"/>
  <c r="L1037"/>
  <c r="P1035"/>
  <c r="L1035"/>
  <c r="P1033"/>
  <c r="L1033"/>
  <c r="P1031"/>
  <c r="L1031"/>
  <c r="P1029"/>
  <c r="L1029"/>
  <c r="P1027"/>
  <c r="L1027"/>
  <c r="P1025"/>
  <c r="L1025"/>
  <c r="L1024"/>
  <c r="M1021"/>
  <c r="P1021" s="1"/>
  <c r="P1019"/>
  <c r="P1018"/>
  <c r="O1017"/>
  <c r="P1017" s="1"/>
  <c r="P1016"/>
  <c r="L1016"/>
  <c r="L1015"/>
  <c r="P1013"/>
  <c r="L1013"/>
  <c r="P1012"/>
  <c r="L1012"/>
  <c r="L1010"/>
  <c r="P1008"/>
  <c r="L1008"/>
  <c r="P1006"/>
  <c r="L1006"/>
  <c r="P1004"/>
  <c r="L1004"/>
  <c r="P1002"/>
  <c r="L1002"/>
  <c r="P1001"/>
  <c r="L1001"/>
  <c r="P999"/>
  <c r="L999"/>
  <c r="P997"/>
  <c r="L997"/>
  <c r="P996"/>
  <c r="L996"/>
  <c r="P994"/>
  <c r="L994"/>
  <c r="P993"/>
  <c r="L993"/>
  <c r="P991"/>
  <c r="P986" s="1"/>
  <c r="P989"/>
  <c r="L989"/>
  <c r="P987"/>
  <c r="L987"/>
  <c r="L986"/>
  <c r="P984"/>
  <c r="L984"/>
  <c r="P982"/>
  <c r="L982"/>
  <c r="P980"/>
  <c r="L980"/>
  <c r="P979"/>
  <c r="L979"/>
  <c r="P977"/>
  <c r="L977"/>
  <c r="P976"/>
  <c r="L976"/>
  <c r="P974"/>
  <c r="L974"/>
  <c r="P973"/>
  <c r="L973"/>
  <c r="P971"/>
  <c r="L971"/>
  <c r="P969"/>
  <c r="L969"/>
  <c r="P968"/>
  <c r="L968"/>
  <c r="P966"/>
  <c r="L966"/>
  <c r="P965"/>
  <c r="L965"/>
  <c r="P963"/>
  <c r="L963"/>
  <c r="P962"/>
  <c r="L962"/>
  <c r="P960"/>
  <c r="L960"/>
  <c r="P959"/>
  <c r="L959"/>
  <c r="P957"/>
  <c r="L957"/>
  <c r="P956"/>
  <c r="L956"/>
  <c r="P954"/>
  <c r="L954"/>
  <c r="P953"/>
  <c r="L953"/>
  <c r="P952"/>
  <c r="P950"/>
  <c r="M950"/>
  <c r="L950"/>
  <c r="L949" s="1"/>
  <c r="I950"/>
  <c r="P949"/>
  <c r="P947"/>
  <c r="M945"/>
  <c r="P945" s="1"/>
  <c r="P944" s="1"/>
  <c r="I945"/>
  <c r="L945" s="1"/>
  <c r="L944" s="1"/>
  <c r="M942"/>
  <c r="P942" s="1"/>
  <c r="P941" s="1"/>
  <c r="I942"/>
  <c r="L942" s="1"/>
  <c r="L941" s="1"/>
  <c r="O939"/>
  <c r="P939" s="1"/>
  <c r="P930" s="1"/>
  <c r="L939"/>
  <c r="P937"/>
  <c r="M937"/>
  <c r="L937"/>
  <c r="I937"/>
  <c r="P935"/>
  <c r="I935"/>
  <c r="L935" s="1"/>
  <c r="P933"/>
  <c r="L933"/>
  <c r="I933"/>
  <c r="P931"/>
  <c r="M931"/>
  <c r="L931"/>
  <c r="L930" s="1"/>
  <c r="I931"/>
  <c r="P929"/>
  <c r="M927"/>
  <c r="P927" s="1"/>
  <c r="I927"/>
  <c r="L927" s="1"/>
  <c r="M925"/>
  <c r="P925" s="1"/>
  <c r="I925"/>
  <c r="L925" s="1"/>
  <c r="M923"/>
  <c r="P923" s="1"/>
  <c r="P922" s="1"/>
  <c r="I923"/>
  <c r="L923" s="1"/>
  <c r="L922" s="1"/>
  <c r="O917"/>
  <c r="P917" s="1"/>
  <c r="P914" s="1"/>
  <c r="L917"/>
  <c r="P915"/>
  <c r="L915"/>
  <c r="L914"/>
  <c r="P912"/>
  <c r="O912"/>
  <c r="P910"/>
  <c r="M910"/>
  <c r="L910"/>
  <c r="I910"/>
  <c r="P908"/>
  <c r="M908"/>
  <c r="L908"/>
  <c r="I908"/>
  <c r="P906"/>
  <c r="M906"/>
  <c r="L906"/>
  <c r="I906"/>
  <c r="P904"/>
  <c r="M904"/>
  <c r="L904"/>
  <c r="I904"/>
  <c r="P902"/>
  <c r="M902"/>
  <c r="L902"/>
  <c r="L901" s="1"/>
  <c r="L890" s="1"/>
  <c r="L889" s="1"/>
  <c r="I902"/>
  <c r="P901"/>
  <c r="P899"/>
  <c r="L899"/>
  <c r="P897"/>
  <c r="L897"/>
  <c r="P895"/>
  <c r="L895"/>
  <c r="P894"/>
  <c r="L894"/>
  <c r="S893"/>
  <c r="P892"/>
  <c r="L892"/>
  <c r="P891"/>
  <c r="L891"/>
  <c r="U889"/>
  <c r="U888"/>
  <c r="U887"/>
  <c r="U886"/>
  <c r="U885"/>
  <c r="U892" s="1"/>
  <c r="P885"/>
  <c r="M885"/>
  <c r="L885"/>
  <c r="P883"/>
  <c r="P881"/>
  <c r="M881"/>
  <c r="L881"/>
  <c r="S879"/>
  <c r="M879"/>
  <c r="P879" s="1"/>
  <c r="L879"/>
  <c r="S878"/>
  <c r="S880" s="1"/>
  <c r="S877"/>
  <c r="M877"/>
  <c r="P877" s="1"/>
  <c r="L877"/>
  <c r="P875"/>
  <c r="P874" s="1"/>
  <c r="M875"/>
  <c r="L875"/>
  <c r="L874"/>
  <c r="P872"/>
  <c r="L872"/>
  <c r="P870"/>
  <c r="L870"/>
  <c r="P868"/>
  <c r="L868"/>
  <c r="L867" s="1"/>
  <c r="I868"/>
  <c r="P867"/>
  <c r="P865"/>
  <c r="L865"/>
  <c r="P863"/>
  <c r="L863"/>
  <c r="P862"/>
  <c r="L862"/>
  <c r="P860"/>
  <c r="L860"/>
  <c r="M858"/>
  <c r="P858" s="1"/>
  <c r="I858"/>
  <c r="L858" s="1"/>
  <c r="S856"/>
  <c r="L856"/>
  <c r="S855"/>
  <c r="S857" s="1"/>
  <c r="S859" s="1"/>
  <c r="P855"/>
  <c r="P852"/>
  <c r="P851" s="1"/>
  <c r="O852"/>
  <c r="L852"/>
  <c r="L851" s="1"/>
  <c r="P847"/>
  <c r="L847"/>
  <c r="P845"/>
  <c r="L845"/>
  <c r="P843"/>
  <c r="L843"/>
  <c r="P841"/>
  <c r="L841"/>
  <c r="P839"/>
  <c r="L839"/>
  <c r="P837"/>
  <c r="L837"/>
  <c r="P835"/>
  <c r="L835"/>
  <c r="P833"/>
  <c r="L833"/>
  <c r="P831"/>
  <c r="L831"/>
  <c r="P829"/>
  <c r="L829"/>
  <c r="P827"/>
  <c r="L827"/>
  <c r="P825"/>
  <c r="L825"/>
  <c r="P823"/>
  <c r="L823"/>
  <c r="P821"/>
  <c r="L821"/>
  <c r="P819"/>
  <c r="L819"/>
  <c r="P817"/>
  <c r="L817"/>
  <c r="P815"/>
  <c r="L815"/>
  <c r="P813"/>
  <c r="L813"/>
  <c r="P811"/>
  <c r="L811"/>
  <c r="P809"/>
  <c r="L809"/>
  <c r="P807"/>
  <c r="L807"/>
  <c r="P805"/>
  <c r="L805"/>
  <c r="P803"/>
  <c r="L803"/>
  <c r="P801"/>
  <c r="L801"/>
  <c r="P799"/>
  <c r="L799"/>
  <c r="P797"/>
  <c r="L797"/>
  <c r="P795"/>
  <c r="L795"/>
  <c r="P793"/>
  <c r="L793"/>
  <c r="P791"/>
  <c r="L791"/>
  <c r="P789"/>
  <c r="L789"/>
  <c r="P787"/>
  <c r="L787"/>
  <c r="P785"/>
  <c r="L785"/>
  <c r="P783"/>
  <c r="L783"/>
  <c r="P781"/>
  <c r="L781"/>
  <c r="P779"/>
  <c r="L779"/>
  <c r="P777"/>
  <c r="L777"/>
  <c r="P775"/>
  <c r="L775"/>
  <c r="P773"/>
  <c r="L773"/>
  <c r="P771"/>
  <c r="L771"/>
  <c r="P769"/>
  <c r="L769"/>
  <c r="P767"/>
  <c r="L767"/>
  <c r="P765"/>
  <c r="L765"/>
  <c r="P763"/>
  <c r="L763"/>
  <c r="P761"/>
  <c r="L761"/>
  <c r="P759"/>
  <c r="L759"/>
  <c r="P757"/>
  <c r="L757"/>
  <c r="P755"/>
  <c r="L755"/>
  <c r="P753"/>
  <c r="L753"/>
  <c r="P751"/>
  <c r="L751"/>
  <c r="P749"/>
  <c r="L749"/>
  <c r="P747"/>
  <c r="L747"/>
  <c r="P745"/>
  <c r="L745"/>
  <c r="P743"/>
  <c r="L743"/>
  <c r="P741"/>
  <c r="L741"/>
  <c r="P739"/>
  <c r="L739"/>
  <c r="P737"/>
  <c r="L737"/>
  <c r="P735"/>
  <c r="L735"/>
  <c r="P733"/>
  <c r="L733"/>
  <c r="P731"/>
  <c r="L731"/>
  <c r="P729"/>
  <c r="L729"/>
  <c r="P727"/>
  <c r="L727"/>
  <c r="P725"/>
  <c r="L725"/>
  <c r="P723"/>
  <c r="L723"/>
  <c r="P721"/>
  <c r="L721"/>
  <c r="P719"/>
  <c r="L719"/>
  <c r="P717"/>
  <c r="L717"/>
  <c r="P715"/>
  <c r="L715"/>
  <c r="P713"/>
  <c r="L713"/>
  <c r="P711"/>
  <c r="L711"/>
  <c r="P709"/>
  <c r="L709"/>
  <c r="P707"/>
  <c r="L707"/>
  <c r="P705"/>
  <c r="L705"/>
  <c r="P703"/>
  <c r="L703"/>
  <c r="P701"/>
  <c r="L701"/>
  <c r="P699"/>
  <c r="L699"/>
  <c r="P697"/>
  <c r="L697"/>
  <c r="P695"/>
  <c r="L695"/>
  <c r="M693"/>
  <c r="P693" s="1"/>
  <c r="P660" s="1"/>
  <c r="I693"/>
  <c r="L693" s="1"/>
  <c r="L660" s="1"/>
  <c r="P691"/>
  <c r="L691"/>
  <c r="P689"/>
  <c r="L689"/>
  <c r="P687"/>
  <c r="L687"/>
  <c r="P685"/>
  <c r="L685"/>
  <c r="P683"/>
  <c r="L683"/>
  <c r="P681"/>
  <c r="L681"/>
  <c r="P679"/>
  <c r="L679"/>
  <c r="P677"/>
  <c r="L677"/>
  <c r="P675"/>
  <c r="L675"/>
  <c r="P673"/>
  <c r="L673"/>
  <c r="P671"/>
  <c r="L671"/>
  <c r="P669"/>
  <c r="L669"/>
  <c r="P667"/>
  <c r="L667"/>
  <c r="P665"/>
  <c r="L665"/>
  <c r="P663"/>
  <c r="L663"/>
  <c r="P661"/>
  <c r="L661"/>
  <c r="P658"/>
  <c r="L658"/>
  <c r="P656"/>
  <c r="L656"/>
  <c r="P654"/>
  <c r="L654"/>
  <c r="P653"/>
  <c r="L653"/>
  <c r="P651"/>
  <c r="L651"/>
  <c r="P649"/>
  <c r="L649"/>
  <c r="P647"/>
  <c r="L647"/>
  <c r="P645"/>
  <c r="L645"/>
  <c r="P643"/>
  <c r="L643"/>
  <c r="P641"/>
  <c r="L641"/>
  <c r="P639"/>
  <c r="L639"/>
  <c r="P638"/>
  <c r="L638"/>
  <c r="P636"/>
  <c r="L636"/>
  <c r="P634"/>
  <c r="L634"/>
  <c r="P632"/>
  <c r="L632"/>
  <c r="P630"/>
  <c r="L630"/>
  <c r="P628"/>
  <c r="L628"/>
  <c r="P626"/>
  <c r="L626"/>
  <c r="P624"/>
  <c r="L624"/>
  <c r="P622"/>
  <c r="L622"/>
  <c r="P620"/>
  <c r="L620"/>
  <c r="P618"/>
  <c r="L618"/>
  <c r="P616"/>
  <c r="L616"/>
  <c r="P614"/>
  <c r="L614"/>
  <c r="P612"/>
  <c r="L612"/>
  <c r="P610"/>
  <c r="L610"/>
  <c r="P608"/>
  <c r="L608"/>
  <c r="P606"/>
  <c r="L606"/>
  <c r="P604"/>
  <c r="L604"/>
  <c r="P602"/>
  <c r="L602"/>
  <c r="P600"/>
  <c r="L600"/>
  <c r="P598"/>
  <c r="L598"/>
  <c r="P596"/>
  <c r="L596"/>
  <c r="P594"/>
  <c r="L594"/>
  <c r="P592"/>
  <c r="L592"/>
  <c r="P590"/>
  <c r="L590"/>
  <c r="P588"/>
  <c r="L588"/>
  <c r="P586"/>
  <c r="L586"/>
  <c r="P584"/>
  <c r="L584"/>
  <c r="P582"/>
  <c r="L582"/>
  <c r="P580"/>
  <c r="L580"/>
  <c r="P578"/>
  <c r="L578"/>
  <c r="P576"/>
  <c r="L576"/>
  <c r="P574"/>
  <c r="L574"/>
  <c r="P572"/>
  <c r="L572"/>
  <c r="P570"/>
  <c r="L570"/>
  <c r="P568"/>
  <c r="L568"/>
  <c r="P566"/>
  <c r="L566"/>
  <c r="P564"/>
  <c r="L564"/>
  <c r="P562"/>
  <c r="L562"/>
  <c r="P560"/>
  <c r="L560"/>
  <c r="P558"/>
  <c r="L558"/>
  <c r="P556"/>
  <c r="L556"/>
  <c r="P554"/>
  <c r="L554"/>
  <c r="P552"/>
  <c r="L552"/>
  <c r="P550"/>
  <c r="L550"/>
  <c r="P548"/>
  <c r="L548"/>
  <c r="P546"/>
  <c r="L546"/>
  <c r="P544"/>
  <c r="L544"/>
  <c r="P542"/>
  <c r="L542"/>
  <c r="P540"/>
  <c r="L540"/>
  <c r="P538"/>
  <c r="L538"/>
  <c r="P536"/>
  <c r="L536"/>
  <c r="P534"/>
  <c r="L534"/>
  <c r="P532"/>
  <c r="L532"/>
  <c r="P530"/>
  <c r="L530"/>
  <c r="P528"/>
  <c r="L528"/>
  <c r="P526"/>
  <c r="L526"/>
  <c r="P524"/>
  <c r="L524"/>
  <c r="P522"/>
  <c r="L522"/>
  <c r="P520"/>
  <c r="L520"/>
  <c r="P518"/>
  <c r="L518"/>
  <c r="P516"/>
  <c r="L516"/>
  <c r="P514"/>
  <c r="L514"/>
  <c r="P512"/>
  <c r="L512"/>
  <c r="P510"/>
  <c r="L510"/>
  <c r="P508"/>
  <c r="L508"/>
  <c r="P506"/>
  <c r="L506"/>
  <c r="P504"/>
  <c r="L504"/>
  <c r="P502"/>
  <c r="L502"/>
  <c r="P500"/>
  <c r="L500"/>
  <c r="P498"/>
  <c r="L498"/>
  <c r="P496"/>
  <c r="L496"/>
  <c r="P494"/>
  <c r="L494"/>
  <c r="P492"/>
  <c r="L492"/>
  <c r="P491"/>
  <c r="L491"/>
  <c r="P489"/>
  <c r="L489"/>
  <c r="P487"/>
  <c r="L487"/>
  <c r="P485"/>
  <c r="L485"/>
  <c r="P483"/>
  <c r="L483"/>
  <c r="P481"/>
  <c r="L481"/>
  <c r="P479"/>
  <c r="L479"/>
  <c r="P477"/>
  <c r="L477"/>
  <c r="P475"/>
  <c r="L475"/>
  <c r="P473"/>
  <c r="L473"/>
  <c r="P471"/>
  <c r="L471"/>
  <c r="P469"/>
  <c r="L469"/>
  <c r="P467"/>
  <c r="L467"/>
  <c r="P465"/>
  <c r="L465"/>
  <c r="P463"/>
  <c r="L463"/>
  <c r="P461"/>
  <c r="L461"/>
  <c r="P459"/>
  <c r="L459"/>
  <c r="P457"/>
  <c r="L457"/>
  <c r="P455"/>
  <c r="L455"/>
  <c r="P454"/>
  <c r="L454"/>
  <c r="P452"/>
  <c r="L452"/>
  <c r="P451"/>
  <c r="L451"/>
  <c r="P448"/>
  <c r="L448"/>
  <c r="P446"/>
  <c r="L446"/>
  <c r="P444"/>
  <c r="L444"/>
  <c r="P442"/>
  <c r="L442"/>
  <c r="P440"/>
  <c r="L440"/>
  <c r="P438"/>
  <c r="L438"/>
  <c r="P436"/>
  <c r="L436"/>
  <c r="P434"/>
  <c r="L434"/>
  <c r="P432"/>
  <c r="L432"/>
  <c r="P430"/>
  <c r="L430"/>
  <c r="P428"/>
  <c r="L428"/>
  <c r="P426"/>
  <c r="L426"/>
  <c r="P424"/>
  <c r="L424"/>
  <c r="P422"/>
  <c r="L422"/>
  <c r="P420"/>
  <c r="L420"/>
  <c r="P418"/>
  <c r="L418"/>
  <c r="P416"/>
  <c r="L416"/>
  <c r="P414"/>
  <c r="L414"/>
  <c r="L412"/>
  <c r="L410"/>
  <c r="P409"/>
  <c r="L409"/>
  <c r="P407"/>
  <c r="L407"/>
  <c r="P405"/>
  <c r="L405"/>
  <c r="P403"/>
  <c r="L403"/>
  <c r="P401"/>
  <c r="L401"/>
  <c r="P399"/>
  <c r="L399"/>
  <c r="P397"/>
  <c r="L397"/>
  <c r="P395"/>
  <c r="L395"/>
  <c r="P393"/>
  <c r="L393"/>
  <c r="P391"/>
  <c r="L391"/>
  <c r="P389"/>
  <c r="L389"/>
  <c r="P387"/>
  <c r="L387"/>
  <c r="P385"/>
  <c r="L385"/>
  <c r="P383"/>
  <c r="L383"/>
  <c r="P381"/>
  <c r="L381"/>
  <c r="P379"/>
  <c r="L379"/>
  <c r="P377"/>
  <c r="L377"/>
  <c r="P375"/>
  <c r="L375"/>
  <c r="P373"/>
  <c r="L373"/>
  <c r="P371"/>
  <c r="L371"/>
  <c r="P369"/>
  <c r="L369"/>
  <c r="P367"/>
  <c r="L367"/>
  <c r="P365"/>
  <c r="L365"/>
  <c r="P363"/>
  <c r="L363"/>
  <c r="P361"/>
  <c r="L361"/>
  <c r="P359"/>
  <c r="L359"/>
  <c r="P357"/>
  <c r="L357"/>
  <c r="P355"/>
  <c r="L355"/>
  <c r="P353"/>
  <c r="L353"/>
  <c r="P351"/>
  <c r="L351"/>
  <c r="P349"/>
  <c r="L349"/>
  <c r="P347"/>
  <c r="L347"/>
  <c r="P345"/>
  <c r="L345"/>
  <c r="P343"/>
  <c r="L343"/>
  <c r="P341"/>
  <c r="L341"/>
  <c r="P339"/>
  <c r="L339"/>
  <c r="P337"/>
  <c r="L337"/>
  <c r="L335"/>
  <c r="P333"/>
  <c r="L333"/>
  <c r="P331"/>
  <c r="L331"/>
  <c r="P329"/>
  <c r="L329"/>
  <c r="P327"/>
  <c r="L327"/>
  <c r="P325"/>
  <c r="L325"/>
  <c r="P323"/>
  <c r="L323"/>
  <c r="P321"/>
  <c r="L321"/>
  <c r="P319"/>
  <c r="L319"/>
  <c r="P317"/>
  <c r="L317"/>
  <c r="P315"/>
  <c r="L315"/>
  <c r="P313"/>
  <c r="L313"/>
  <c r="P311"/>
  <c r="L311"/>
  <c r="P309"/>
  <c r="L309"/>
  <c r="P307"/>
  <c r="L307"/>
  <c r="P305"/>
  <c r="L305"/>
  <c r="P303"/>
  <c r="L303"/>
  <c r="P301"/>
  <c r="L301"/>
  <c r="P299"/>
  <c r="L299"/>
  <c r="P297"/>
  <c r="L297"/>
  <c r="P295"/>
  <c r="L295"/>
  <c r="P293"/>
  <c r="M293"/>
  <c r="L293"/>
  <c r="I293"/>
  <c r="P291"/>
  <c r="L291"/>
  <c r="P289"/>
  <c r="L289"/>
  <c r="P287"/>
  <c r="L287"/>
  <c r="P285"/>
  <c r="L285"/>
  <c r="P283"/>
  <c r="L283"/>
  <c r="P281"/>
  <c r="L281"/>
  <c r="P279"/>
  <c r="L279"/>
  <c r="P277"/>
  <c r="L277"/>
  <c r="P275"/>
  <c r="L275"/>
  <c r="P273"/>
  <c r="L273"/>
  <c r="P271"/>
  <c r="L271"/>
  <c r="P269"/>
  <c r="L269"/>
  <c r="P267"/>
  <c r="L267"/>
  <c r="P265"/>
  <c r="L265"/>
  <c r="P263"/>
  <c r="L263"/>
  <c r="P261"/>
  <c r="L261"/>
  <c r="P259"/>
  <c r="L259"/>
  <c r="P257"/>
  <c r="L257"/>
  <c r="P255"/>
  <c r="L255"/>
  <c r="P253"/>
  <c r="L253"/>
  <c r="P251"/>
  <c r="L251"/>
  <c r="P249"/>
  <c r="L249"/>
  <c r="P247"/>
  <c r="L247"/>
  <c r="P245"/>
  <c r="L245"/>
  <c r="P243"/>
  <c r="L243"/>
  <c r="P241"/>
  <c r="L241"/>
  <c r="P239"/>
  <c r="L239"/>
  <c r="P237"/>
  <c r="L237"/>
  <c r="P235"/>
  <c r="L235"/>
  <c r="P233"/>
  <c r="L233"/>
  <c r="P231"/>
  <c r="L231"/>
  <c r="P229"/>
  <c r="P118" s="1"/>
  <c r="I229"/>
  <c r="L229" s="1"/>
  <c r="P227"/>
  <c r="L227"/>
  <c r="P225"/>
  <c r="L225"/>
  <c r="P223"/>
  <c r="L223"/>
  <c r="P221"/>
  <c r="L221"/>
  <c r="P219"/>
  <c r="L219"/>
  <c r="P217"/>
  <c r="L217"/>
  <c r="P215"/>
  <c r="L215"/>
  <c r="P213"/>
  <c r="L213"/>
  <c r="P211"/>
  <c r="L211"/>
  <c r="P209"/>
  <c r="L209"/>
  <c r="P207"/>
  <c r="L207"/>
  <c r="P205"/>
  <c r="L205"/>
  <c r="P203"/>
  <c r="L203"/>
  <c r="P201"/>
  <c r="L201"/>
  <c r="P199"/>
  <c r="L199"/>
  <c r="P197"/>
  <c r="L197"/>
  <c r="P195"/>
  <c r="L195"/>
  <c r="P193"/>
  <c r="L193"/>
  <c r="P191"/>
  <c r="L191"/>
  <c r="P189"/>
  <c r="L189"/>
  <c r="P187"/>
  <c r="L187"/>
  <c r="P185"/>
  <c r="L185"/>
  <c r="P183"/>
  <c r="L183"/>
  <c r="P181"/>
  <c r="L181"/>
  <c r="P179"/>
  <c r="L179"/>
  <c r="P177"/>
  <c r="L177"/>
  <c r="P175"/>
  <c r="L175"/>
  <c r="P173"/>
  <c r="L173"/>
  <c r="P171"/>
  <c r="L171"/>
  <c r="P169"/>
  <c r="L169"/>
  <c r="P167"/>
  <c r="L167"/>
  <c r="P165"/>
  <c r="L165"/>
  <c r="P163"/>
  <c r="L163"/>
  <c r="P161"/>
  <c r="L161"/>
  <c r="P159"/>
  <c r="L159"/>
  <c r="P157"/>
  <c r="L157"/>
  <c r="P155"/>
  <c r="L155"/>
  <c r="P153"/>
  <c r="L153"/>
  <c r="P151"/>
  <c r="L151"/>
  <c r="P149"/>
  <c r="L149"/>
  <c r="L118" s="1"/>
  <c r="P147"/>
  <c r="L147"/>
  <c r="P145"/>
  <c r="L145"/>
  <c r="P143"/>
  <c r="L143"/>
  <c r="P141"/>
  <c r="L141"/>
  <c r="P139"/>
  <c r="L139"/>
  <c r="P137"/>
  <c r="L137"/>
  <c r="P135"/>
  <c r="L135"/>
  <c r="P133"/>
  <c r="L133"/>
  <c r="P131"/>
  <c r="L131"/>
  <c r="P129"/>
  <c r="L129"/>
  <c r="P127"/>
  <c r="L127"/>
  <c r="P125"/>
  <c r="L125"/>
  <c r="P123"/>
  <c r="L123"/>
  <c r="P121"/>
  <c r="L121"/>
  <c r="P119"/>
  <c r="L119"/>
  <c r="M116"/>
  <c r="P116" s="1"/>
  <c r="P109" s="1"/>
  <c r="P99" s="1"/>
  <c r="P98" s="1"/>
  <c r="P114"/>
  <c r="L112"/>
  <c r="L109" s="1"/>
  <c r="L110"/>
  <c r="P107"/>
  <c r="L107"/>
  <c r="P105"/>
  <c r="L105"/>
  <c r="P103"/>
  <c r="L103"/>
  <c r="P101"/>
  <c r="M101"/>
  <c r="L101"/>
  <c r="L100" s="1"/>
  <c r="I101"/>
  <c r="P100"/>
  <c r="L92"/>
  <c r="L90"/>
  <c r="P88"/>
  <c r="L88"/>
  <c r="P86"/>
  <c r="L86"/>
  <c r="P84"/>
  <c r="L84"/>
  <c r="P82"/>
  <c r="L82"/>
  <c r="P80"/>
  <c r="L80"/>
  <c r="P78"/>
  <c r="L78"/>
  <c r="O77"/>
  <c r="P77" s="1"/>
  <c r="P75" s="1"/>
  <c r="P74" s="1"/>
  <c r="P73" s="1"/>
  <c r="P76"/>
  <c r="L76"/>
  <c r="L75"/>
  <c r="L74"/>
  <c r="L73"/>
  <c r="M70"/>
  <c r="P70" s="1"/>
  <c r="I70"/>
  <c r="L70" s="1"/>
  <c r="M68"/>
  <c r="P68" s="1"/>
  <c r="I68"/>
  <c r="L68" s="1"/>
  <c r="I66"/>
  <c r="L66" s="1"/>
  <c r="P64"/>
  <c r="L64"/>
  <c r="I64"/>
  <c r="P62"/>
  <c r="P59" s="1"/>
  <c r="P58" s="1"/>
  <c r="I62"/>
  <c r="L62" s="1"/>
  <c r="I60"/>
  <c r="L60" s="1"/>
  <c r="P56"/>
  <c r="L56"/>
  <c r="M54"/>
  <c r="P54" s="1"/>
  <c r="P53" s="1"/>
  <c r="I54"/>
  <c r="L54" s="1"/>
  <c r="L53" s="1"/>
  <c r="O51"/>
  <c r="P51" s="1"/>
  <c r="P40" s="1"/>
  <c r="L51"/>
  <c r="P49"/>
  <c r="M49"/>
  <c r="L49"/>
  <c r="I49"/>
  <c r="P47"/>
  <c r="M47"/>
  <c r="L47"/>
  <c r="I47"/>
  <c r="P45"/>
  <c r="M45"/>
  <c r="L45"/>
  <c r="I45"/>
  <c r="P43"/>
  <c r="M43"/>
  <c r="L43"/>
  <c r="I43"/>
  <c r="P41"/>
  <c r="M41"/>
  <c r="L41"/>
  <c r="L40" s="1"/>
  <c r="I41"/>
  <c r="P37"/>
  <c r="L37"/>
  <c r="P36"/>
  <c r="L36"/>
  <c r="P35"/>
  <c r="L35"/>
  <c r="P34"/>
  <c r="L34"/>
  <c r="P33"/>
  <c r="P32" s="1"/>
  <c r="L33"/>
  <c r="L32"/>
  <c r="I219" i="5"/>
  <c r="K898"/>
  <c r="L898" s="1"/>
  <c r="I54"/>
  <c r="L833"/>
  <c r="I1004"/>
  <c r="L1004" s="1"/>
  <c r="L1002"/>
  <c r="L974"/>
  <c r="L972"/>
  <c r="L969" s="1"/>
  <c r="L970"/>
  <c r="L935"/>
  <c r="I933"/>
  <c r="L933" s="1"/>
  <c r="L930"/>
  <c r="I928"/>
  <c r="L928" s="1"/>
  <c r="K922"/>
  <c r="L922" s="1"/>
  <c r="I920"/>
  <c r="L920" s="1"/>
  <c r="L918"/>
  <c r="L916"/>
  <c r="L914"/>
  <c r="I914"/>
  <c r="L912"/>
  <c r="I910"/>
  <c r="L910" s="1"/>
  <c r="I908"/>
  <c r="L908" s="1"/>
  <c r="I906"/>
  <c r="L906" s="1"/>
  <c r="L900"/>
  <c r="L895"/>
  <c r="I893"/>
  <c r="L893" s="1"/>
  <c r="I891"/>
  <c r="L891" s="1"/>
  <c r="I889"/>
  <c r="L889" s="1"/>
  <c r="I887"/>
  <c r="L887" s="1"/>
  <c r="I885"/>
  <c r="L885" s="1"/>
  <c r="L856"/>
  <c r="L854"/>
  <c r="L851" s="1"/>
  <c r="L852"/>
  <c r="L95"/>
  <c r="I99"/>
  <c r="L99" s="1"/>
  <c r="L97"/>
  <c r="K51"/>
  <c r="I49"/>
  <c r="L49" s="1"/>
  <c r="I47"/>
  <c r="I45"/>
  <c r="L45" s="1"/>
  <c r="I43"/>
  <c r="I41"/>
  <c r="L41" s="1"/>
  <c r="L1131"/>
  <c r="N1129"/>
  <c r="L1129"/>
  <c r="L1127"/>
  <c r="L1125"/>
  <c r="L1123"/>
  <c r="L1120"/>
  <c r="L1118"/>
  <c r="L1116"/>
  <c r="L1114"/>
  <c r="L1112"/>
  <c r="L1109"/>
  <c r="L1107"/>
  <c r="L1105"/>
  <c r="L1103"/>
  <c r="L1101"/>
  <c r="L1099"/>
  <c r="L1096"/>
  <c r="L1095" s="1"/>
  <c r="L1092"/>
  <c r="L1090"/>
  <c r="L1087"/>
  <c r="L1085"/>
  <c r="L1081"/>
  <c r="L1079"/>
  <c r="L1077"/>
  <c r="L1075"/>
  <c r="L1073"/>
  <c r="L1071"/>
  <c r="L1069"/>
  <c r="L1067"/>
  <c r="L1065"/>
  <c r="L1063"/>
  <c r="L1061"/>
  <c r="L1058"/>
  <c r="L1056"/>
  <c r="L1054"/>
  <c r="L1052"/>
  <c r="L1050"/>
  <c r="L1048"/>
  <c r="L1046"/>
  <c r="L1044"/>
  <c r="L1042"/>
  <c r="L1040"/>
  <c r="L1038"/>
  <c r="L1036"/>
  <c r="L1034"/>
  <c r="L1032"/>
  <c r="L1030"/>
  <c r="L1028"/>
  <c r="L1026"/>
  <c r="L1024"/>
  <c r="L1022"/>
  <c r="L1020"/>
  <c r="L1018"/>
  <c r="L1016"/>
  <c r="L1014"/>
  <c r="L1012"/>
  <c r="L1010"/>
  <c r="L1008"/>
  <c r="L999"/>
  <c r="L996"/>
  <c r="L995" s="1"/>
  <c r="L993"/>
  <c r="L991"/>
  <c r="L989"/>
  <c r="L987"/>
  <c r="L985"/>
  <c r="L982"/>
  <c r="L980"/>
  <c r="L977"/>
  <c r="L976" s="1"/>
  <c r="L967"/>
  <c r="L965"/>
  <c r="L963"/>
  <c r="L960"/>
  <c r="L959" s="1"/>
  <c r="L957"/>
  <c r="L956" s="1"/>
  <c r="L954"/>
  <c r="L952"/>
  <c r="L949"/>
  <c r="L948" s="1"/>
  <c r="L946"/>
  <c r="L945" s="1"/>
  <c r="L943"/>
  <c r="L942" s="1"/>
  <c r="L940"/>
  <c r="L939" s="1"/>
  <c r="L937"/>
  <c r="L936" s="1"/>
  <c r="L925"/>
  <c r="L924" s="1"/>
  <c r="L882"/>
  <c r="L880"/>
  <c r="L878"/>
  <c r="N876"/>
  <c r="L875"/>
  <c r="L874" s="1"/>
  <c r="P872"/>
  <c r="P871"/>
  <c r="P870"/>
  <c r="P869"/>
  <c r="L869"/>
  <c r="L865"/>
  <c r="N863"/>
  <c r="L863"/>
  <c r="N861"/>
  <c r="N862" s="1"/>
  <c r="N864" s="1"/>
  <c r="L861"/>
  <c r="L859"/>
  <c r="L849"/>
  <c r="L847"/>
  <c r="L844"/>
  <c r="I842"/>
  <c r="L842" s="1"/>
  <c r="N840"/>
  <c r="L840"/>
  <c r="N839"/>
  <c r="N841" s="1"/>
  <c r="N843" s="1"/>
  <c r="L836"/>
  <c r="L831"/>
  <c r="L829"/>
  <c r="L827"/>
  <c r="L825"/>
  <c r="L823"/>
  <c r="L821"/>
  <c r="L819"/>
  <c r="L817"/>
  <c r="L815"/>
  <c r="L813"/>
  <c r="L811"/>
  <c r="L809"/>
  <c r="L807"/>
  <c r="L805"/>
  <c r="L803"/>
  <c r="L801"/>
  <c r="L799"/>
  <c r="L797"/>
  <c r="L795"/>
  <c r="L793"/>
  <c r="L791"/>
  <c r="L789"/>
  <c r="L787"/>
  <c r="L785"/>
  <c r="L783"/>
  <c r="L781"/>
  <c r="L779"/>
  <c r="L777"/>
  <c r="L775"/>
  <c r="L773"/>
  <c r="L771"/>
  <c r="L769"/>
  <c r="L767"/>
  <c r="L765"/>
  <c r="L763"/>
  <c r="L761"/>
  <c r="L759"/>
  <c r="L757"/>
  <c r="L755"/>
  <c r="L753"/>
  <c r="L751"/>
  <c r="L749"/>
  <c r="L747"/>
  <c r="L745"/>
  <c r="L743"/>
  <c r="L741"/>
  <c r="L739"/>
  <c r="L737"/>
  <c r="L735"/>
  <c r="L733"/>
  <c r="L731"/>
  <c r="L729"/>
  <c r="L727"/>
  <c r="L725"/>
  <c r="L723"/>
  <c r="L721"/>
  <c r="L719"/>
  <c r="L717"/>
  <c r="L715"/>
  <c r="L713"/>
  <c r="L711"/>
  <c r="L709"/>
  <c r="L707"/>
  <c r="L705"/>
  <c r="L703"/>
  <c r="L701"/>
  <c r="L699"/>
  <c r="L697"/>
  <c r="L695"/>
  <c r="L693"/>
  <c r="L691"/>
  <c r="L689"/>
  <c r="L687"/>
  <c r="L685"/>
  <c r="L683"/>
  <c r="L681"/>
  <c r="L679"/>
  <c r="L677"/>
  <c r="L675"/>
  <c r="L673"/>
  <c r="L671"/>
  <c r="L669"/>
  <c r="L667"/>
  <c r="L665"/>
  <c r="L663"/>
  <c r="L661"/>
  <c r="L659"/>
  <c r="L657"/>
  <c r="L655"/>
  <c r="L653"/>
  <c r="L651"/>
  <c r="L649"/>
  <c r="L647"/>
  <c r="L645"/>
  <c r="L642"/>
  <c r="L640"/>
  <c r="L638"/>
  <c r="L635"/>
  <c r="L633"/>
  <c r="L631"/>
  <c r="L629"/>
  <c r="L627"/>
  <c r="L625"/>
  <c r="L623"/>
  <c r="L620"/>
  <c r="L618"/>
  <c r="L616"/>
  <c r="L614"/>
  <c r="L612"/>
  <c r="L610"/>
  <c r="L608"/>
  <c r="L606"/>
  <c r="L604"/>
  <c r="L602"/>
  <c r="L600"/>
  <c r="L598"/>
  <c r="L596"/>
  <c r="L594"/>
  <c r="L592"/>
  <c r="L590"/>
  <c r="L588"/>
  <c r="L586"/>
  <c r="L584"/>
  <c r="L582"/>
  <c r="L580"/>
  <c r="L578"/>
  <c r="L576"/>
  <c r="L574"/>
  <c r="L572"/>
  <c r="L570"/>
  <c r="L568"/>
  <c r="L566"/>
  <c r="L564"/>
  <c r="L562"/>
  <c r="L560"/>
  <c r="L558"/>
  <c r="L556"/>
  <c r="L554"/>
  <c r="L552"/>
  <c r="L550"/>
  <c r="L548"/>
  <c r="L546"/>
  <c r="L544"/>
  <c r="L542"/>
  <c r="L540"/>
  <c r="L538"/>
  <c r="L536"/>
  <c r="L534"/>
  <c r="L532"/>
  <c r="L530"/>
  <c r="L528"/>
  <c r="L526"/>
  <c r="L524"/>
  <c r="L522"/>
  <c r="L520"/>
  <c r="L518"/>
  <c r="L516"/>
  <c r="L514"/>
  <c r="L512"/>
  <c r="L510"/>
  <c r="L508"/>
  <c r="L506"/>
  <c r="L504"/>
  <c r="L502"/>
  <c r="L500"/>
  <c r="L498"/>
  <c r="L496"/>
  <c r="L494"/>
  <c r="L492"/>
  <c r="L490"/>
  <c r="L488"/>
  <c r="L486"/>
  <c r="L484"/>
  <c r="L482"/>
  <c r="L480"/>
  <c r="L478"/>
  <c r="L476"/>
  <c r="L473"/>
  <c r="L471"/>
  <c r="L469"/>
  <c r="L467"/>
  <c r="L465"/>
  <c r="L463"/>
  <c r="L461"/>
  <c r="L459"/>
  <c r="L457"/>
  <c r="L455"/>
  <c r="L453"/>
  <c r="L451"/>
  <c r="L449"/>
  <c r="L447"/>
  <c r="L445"/>
  <c r="L443"/>
  <c r="L441"/>
  <c r="L439"/>
  <c r="L438" s="1"/>
  <c r="L436"/>
  <c r="L435" s="1"/>
  <c r="L432"/>
  <c r="L430"/>
  <c r="L428"/>
  <c r="L426"/>
  <c r="L424"/>
  <c r="L422"/>
  <c r="L420"/>
  <c r="L418"/>
  <c r="L416"/>
  <c r="L414"/>
  <c r="L412"/>
  <c r="L410"/>
  <c r="L408"/>
  <c r="L406"/>
  <c r="L404"/>
  <c r="L402"/>
  <c r="L400"/>
  <c r="L398"/>
  <c r="L396"/>
  <c r="L394"/>
  <c r="L391"/>
  <c r="L389"/>
  <c r="L387"/>
  <c r="L385"/>
  <c r="L383"/>
  <c r="L381"/>
  <c r="L379"/>
  <c r="L377"/>
  <c r="L375"/>
  <c r="L373"/>
  <c r="L371"/>
  <c r="L369"/>
  <c r="L367"/>
  <c r="L365"/>
  <c r="L363"/>
  <c r="L361"/>
  <c r="L359"/>
  <c r="L357"/>
  <c r="L355"/>
  <c r="L353"/>
  <c r="L351"/>
  <c r="L349"/>
  <c r="L347"/>
  <c r="L345"/>
  <c r="L343"/>
  <c r="L341"/>
  <c r="L339"/>
  <c r="L337"/>
  <c r="L335"/>
  <c r="L333"/>
  <c r="L331"/>
  <c r="L329"/>
  <c r="L327"/>
  <c r="L325"/>
  <c r="L323"/>
  <c r="L321"/>
  <c r="L319"/>
  <c r="L317"/>
  <c r="L315"/>
  <c r="L313"/>
  <c r="L311"/>
  <c r="L309"/>
  <c r="L307"/>
  <c r="L305"/>
  <c r="L303"/>
  <c r="L301"/>
  <c r="L299"/>
  <c r="L297"/>
  <c r="L295"/>
  <c r="L293"/>
  <c r="L291"/>
  <c r="L289"/>
  <c r="L287"/>
  <c r="L285"/>
  <c r="L283"/>
  <c r="L281"/>
  <c r="L279"/>
  <c r="I277"/>
  <c r="L277" s="1"/>
  <c r="L275"/>
  <c r="L273"/>
  <c r="L271"/>
  <c r="L269"/>
  <c r="L267"/>
  <c r="L265"/>
  <c r="L263"/>
  <c r="L261"/>
  <c r="L259"/>
  <c r="L257"/>
  <c r="L255"/>
  <c r="L253"/>
  <c r="L251"/>
  <c r="L249"/>
  <c r="L247"/>
  <c r="L245"/>
  <c r="L243"/>
  <c r="L241"/>
  <c r="L239"/>
  <c r="L237"/>
  <c r="L235"/>
  <c r="L233"/>
  <c r="L231"/>
  <c r="L229"/>
  <c r="L227"/>
  <c r="L225"/>
  <c r="L223"/>
  <c r="L221"/>
  <c r="L219"/>
  <c r="L217"/>
  <c r="L215"/>
  <c r="I213"/>
  <c r="L213" s="1"/>
  <c r="L211"/>
  <c r="L209"/>
  <c r="L207"/>
  <c r="L205"/>
  <c r="L203"/>
  <c r="L201"/>
  <c r="L199"/>
  <c r="L197"/>
  <c r="L195"/>
  <c r="L193"/>
  <c r="L191"/>
  <c r="L189"/>
  <c r="L187"/>
  <c r="L185"/>
  <c r="L183"/>
  <c r="L181"/>
  <c r="L179"/>
  <c r="L177"/>
  <c r="L175"/>
  <c r="L173"/>
  <c r="L171"/>
  <c r="L169"/>
  <c r="L167"/>
  <c r="L165"/>
  <c r="L163"/>
  <c r="L161"/>
  <c r="L159"/>
  <c r="L157"/>
  <c r="L155"/>
  <c r="L153"/>
  <c r="L151"/>
  <c r="L149"/>
  <c r="L147"/>
  <c r="L145"/>
  <c r="L143"/>
  <c r="L141"/>
  <c r="L139"/>
  <c r="L137"/>
  <c r="L135"/>
  <c r="L133"/>
  <c r="L131"/>
  <c r="L129"/>
  <c r="L127"/>
  <c r="L125"/>
  <c r="L123"/>
  <c r="L121"/>
  <c r="L119"/>
  <c r="L117"/>
  <c r="L115"/>
  <c r="L113"/>
  <c r="L111"/>
  <c r="L109"/>
  <c r="L107"/>
  <c r="L105"/>
  <c r="L103"/>
  <c r="L92"/>
  <c r="L90"/>
  <c r="L88"/>
  <c r="I86"/>
  <c r="L86" s="1"/>
  <c r="L85" s="1"/>
  <c r="L77"/>
  <c r="L75"/>
  <c r="L73"/>
  <c r="L71"/>
  <c r="L69"/>
  <c r="L67"/>
  <c r="L65"/>
  <c r="L63"/>
  <c r="L61"/>
  <c r="L56"/>
  <c r="L54"/>
  <c r="L51"/>
  <c r="L47"/>
  <c r="L43"/>
  <c r="L37"/>
  <c r="L36" s="1"/>
  <c r="L35"/>
  <c r="L34" s="1"/>
  <c r="O1107" i="2"/>
  <c r="O1017"/>
  <c r="O917"/>
  <c r="O51"/>
  <c r="O77"/>
  <c r="P1077"/>
  <c r="R877"/>
  <c r="P1024" i="6" l="1"/>
  <c r="L39"/>
  <c r="L38" s="1"/>
  <c r="P39"/>
  <c r="P38" s="1"/>
  <c r="P31"/>
  <c r="L99"/>
  <c r="L98" s="1"/>
  <c r="L97"/>
  <c r="L96" s="1"/>
  <c r="L95" s="1"/>
  <c r="L94" s="1"/>
  <c r="P890"/>
  <c r="P889" s="1"/>
  <c r="R889" s="1"/>
  <c r="P1015"/>
  <c r="L59"/>
  <c r="L58" s="1"/>
  <c r="R877"/>
  <c r="L622" i="5"/>
  <c r="L1098"/>
  <c r="L897"/>
  <c r="L40"/>
  <c r="L53"/>
  <c r="L60"/>
  <c r="L59" s="1"/>
  <c r="L58" s="1"/>
  <c r="L393"/>
  <c r="L637"/>
  <c r="L877"/>
  <c r="L951"/>
  <c r="L962"/>
  <c r="L979"/>
  <c r="L984"/>
  <c r="L884"/>
  <c r="L475"/>
  <c r="L644"/>
  <c r="L846"/>
  <c r="L1060"/>
  <c r="L1111"/>
  <c r="L905"/>
  <c r="L927"/>
  <c r="L1094"/>
  <c r="L1122"/>
  <c r="L858"/>
  <c r="P875"/>
  <c r="L1089"/>
  <c r="L932"/>
  <c r="L33"/>
  <c r="L32" s="1"/>
  <c r="L94"/>
  <c r="L102"/>
  <c r="L835"/>
  <c r="L998"/>
  <c r="L1084"/>
  <c r="L913"/>
  <c r="L1007"/>
  <c r="L39"/>
  <c r="L38" s="1"/>
  <c r="M872"/>
  <c r="M861"/>
  <c r="P638" i="2"/>
  <c r="P491"/>
  <c r="P454"/>
  <c r="P451"/>
  <c r="P409"/>
  <c r="P118"/>
  <c r="P109"/>
  <c r="P100"/>
  <c r="M881"/>
  <c r="S893"/>
  <c r="M879"/>
  <c r="M877"/>
  <c r="M875"/>
  <c r="U886"/>
  <c r="U887"/>
  <c r="U888"/>
  <c r="U889"/>
  <c r="U885"/>
  <c r="O852"/>
  <c r="M116"/>
  <c r="S879"/>
  <c r="S857"/>
  <c r="S859" s="1"/>
  <c r="S856"/>
  <c r="S855"/>
  <c r="P97" i="6" l="1"/>
  <c r="P96" s="1"/>
  <c r="P95" s="1"/>
  <c r="P94" s="1"/>
  <c r="R95" s="1"/>
  <c r="P30"/>
  <c r="P29" s="1"/>
  <c r="P28" s="1"/>
  <c r="L31"/>
  <c r="L1083" i="5"/>
  <c r="L31"/>
  <c r="L873"/>
  <c r="L872" s="1"/>
  <c r="L82"/>
  <c r="L81" s="1"/>
  <c r="L80" s="1"/>
  <c r="L79" s="1"/>
  <c r="L84"/>
  <c r="L83" s="1"/>
  <c r="U892" i="2"/>
  <c r="P27" i="6" l="1"/>
  <c r="P26" s="1"/>
  <c r="R29"/>
  <c r="L30"/>
  <c r="L29" s="1"/>
  <c r="L28" s="1"/>
  <c r="L27" s="1"/>
  <c r="L26" s="1"/>
  <c r="T26" s="1"/>
  <c r="L1163"/>
  <c r="P1163"/>
  <c r="C1168" s="1"/>
  <c r="L30" i="5"/>
  <c r="L29" s="1"/>
  <c r="L28" s="1"/>
  <c r="L27" s="1"/>
  <c r="L26" s="1"/>
  <c r="C12" s="1"/>
  <c r="L1134"/>
  <c r="P1017" i="2"/>
  <c r="C1169" i="6" l="1"/>
  <c r="C1170" s="1"/>
  <c r="C1171" s="1"/>
  <c r="T27"/>
  <c r="O18"/>
  <c r="C12" s="1"/>
  <c r="C1139" i="5"/>
  <c r="C1140" s="1"/>
  <c r="C1141" s="1"/>
  <c r="C1142" s="1"/>
  <c r="I229" i="2"/>
  <c r="C1172" i="6" l="1"/>
  <c r="C1143" i="5"/>
  <c r="P66" i="4"/>
  <c r="P62"/>
  <c r="P60"/>
  <c r="P58"/>
  <c r="P56"/>
  <c r="L75"/>
  <c r="P69"/>
  <c r="Q69" s="1"/>
  <c r="Q44"/>
  <c r="Q25"/>
  <c r="M30"/>
  <c r="P73"/>
  <c r="P70"/>
  <c r="L70"/>
  <c r="L69" s="1"/>
  <c r="L26"/>
  <c r="P26"/>
  <c r="L28"/>
  <c r="P28"/>
  <c r="L30"/>
  <c r="P30"/>
  <c r="P42"/>
  <c r="P40"/>
  <c r="P38"/>
  <c r="P36"/>
  <c r="P34"/>
  <c r="P32"/>
  <c r="L66"/>
  <c r="L62"/>
  <c r="L60"/>
  <c r="L58"/>
  <c r="L56"/>
  <c r="P53"/>
  <c r="L53"/>
  <c r="M51"/>
  <c r="P51" s="1"/>
  <c r="I51"/>
  <c r="L51" s="1"/>
  <c r="L49"/>
  <c r="P48"/>
  <c r="P45"/>
  <c r="L45"/>
  <c r="L42"/>
  <c r="L40"/>
  <c r="L38"/>
  <c r="L36"/>
  <c r="L34"/>
  <c r="L32"/>
  <c r="O40" i="3"/>
  <c r="O36"/>
  <c r="O34"/>
  <c r="O32"/>
  <c r="O30"/>
  <c r="C11"/>
  <c r="K40"/>
  <c r="K36"/>
  <c r="K34"/>
  <c r="K32"/>
  <c r="K30"/>
  <c r="O27"/>
  <c r="K27"/>
  <c r="L25"/>
  <c r="O25" s="1"/>
  <c r="H25"/>
  <c r="K25" s="1"/>
  <c r="K23"/>
  <c r="O22"/>
  <c r="O19"/>
  <c r="K19"/>
  <c r="P55" i="4" l="1"/>
  <c r="P44"/>
  <c r="L55"/>
  <c r="L44"/>
  <c r="L25"/>
  <c r="P25"/>
  <c r="K29" i="3"/>
  <c r="K18"/>
  <c r="O18"/>
  <c r="O29"/>
  <c r="P75" i="4" l="1"/>
  <c r="Q55"/>
  <c r="Q75" s="1"/>
  <c r="P29" i="3"/>
  <c r="P18"/>
  <c r="S29" l="1"/>
  <c r="P446" i="2" l="1"/>
  <c r="P991"/>
  <c r="M885"/>
  <c r="P1018"/>
  <c r="M910" l="1"/>
  <c r="O912"/>
  <c r="P929"/>
  <c r="P952"/>
  <c r="M950"/>
  <c r="P947"/>
  <c r="M945"/>
  <c r="P912"/>
  <c r="P114"/>
  <c r="P883"/>
  <c r="S877" s="1"/>
  <c r="S878" s="1"/>
  <c r="S880" s="1"/>
  <c r="P855"/>
  <c r="P116" l="1"/>
  <c r="P77"/>
  <c r="M1021"/>
  <c r="P1021" s="1"/>
  <c r="P1019"/>
  <c r="M68"/>
  <c r="M70"/>
  <c r="M49"/>
  <c r="M47"/>
  <c r="M54"/>
  <c r="M45"/>
  <c r="M43"/>
  <c r="M41"/>
  <c r="M858" l="1"/>
  <c r="I858"/>
  <c r="M1055"/>
  <c r="M1027"/>
  <c r="M942" l="1"/>
  <c r="O939"/>
  <c r="M931"/>
  <c r="P1148"/>
  <c r="P1146"/>
  <c r="S1146" s="1"/>
  <c r="P1144"/>
  <c r="P1142"/>
  <c r="P1140"/>
  <c r="P1137"/>
  <c r="P1135"/>
  <c r="P1133"/>
  <c r="P1131"/>
  <c r="P1129"/>
  <c r="P1128" s="1"/>
  <c r="P1126"/>
  <c r="P1124"/>
  <c r="P1122"/>
  <c r="P1120"/>
  <c r="P1118"/>
  <c r="P1116"/>
  <c r="P1115" s="1"/>
  <c r="P1113"/>
  <c r="P1112" s="1"/>
  <c r="P1109"/>
  <c r="P1107"/>
  <c r="P1104"/>
  <c r="P1102"/>
  <c r="P1098"/>
  <c r="P1096"/>
  <c r="P1094"/>
  <c r="P1092"/>
  <c r="P1090"/>
  <c r="P1088"/>
  <c r="P1086"/>
  <c r="P1084"/>
  <c r="P1082"/>
  <c r="P1080"/>
  <c r="P1078"/>
  <c r="P1075"/>
  <c r="P1073"/>
  <c r="P1071"/>
  <c r="P1069"/>
  <c r="P1067"/>
  <c r="P1065"/>
  <c r="P1063"/>
  <c r="P1061"/>
  <c r="P1059"/>
  <c r="P1057"/>
  <c r="P1055"/>
  <c r="P1053"/>
  <c r="P1051"/>
  <c r="P1049"/>
  <c r="P1047"/>
  <c r="P1045"/>
  <c r="P1043"/>
  <c r="P1041"/>
  <c r="P1039"/>
  <c r="P1037"/>
  <c r="P1035"/>
  <c r="P1033"/>
  <c r="P1031"/>
  <c r="P1029"/>
  <c r="P1027"/>
  <c r="P1025"/>
  <c r="P1016"/>
  <c r="P1015" s="1"/>
  <c r="P1013"/>
  <c r="P1012" s="1"/>
  <c r="P1008"/>
  <c r="P1006"/>
  <c r="P1004"/>
  <c r="P1002"/>
  <c r="P999"/>
  <c r="P997"/>
  <c r="P996" s="1"/>
  <c r="P994"/>
  <c r="P993" s="1"/>
  <c r="P989"/>
  <c r="P987"/>
  <c r="P984"/>
  <c r="P982"/>
  <c r="P980"/>
  <c r="P979" s="1"/>
  <c r="P977"/>
  <c r="P976" s="1"/>
  <c r="P974"/>
  <c r="P973" s="1"/>
  <c r="P971"/>
  <c r="P969"/>
  <c r="P968" s="1"/>
  <c r="P966"/>
  <c r="P965" s="1"/>
  <c r="P963"/>
  <c r="P962" s="1"/>
  <c r="P960"/>
  <c r="P959" s="1"/>
  <c r="P957"/>
  <c r="P956" s="1"/>
  <c r="P954"/>
  <c r="P953" s="1"/>
  <c r="P950"/>
  <c r="P949" s="1"/>
  <c r="P945"/>
  <c r="P944" s="1"/>
  <c r="P942"/>
  <c r="P941" s="1"/>
  <c r="P939"/>
  <c r="M937"/>
  <c r="P937" s="1"/>
  <c r="P935"/>
  <c r="P933"/>
  <c r="P931"/>
  <c r="M927"/>
  <c r="P927" s="1"/>
  <c r="M925"/>
  <c r="P925" s="1"/>
  <c r="M923"/>
  <c r="P923" s="1"/>
  <c r="P922" s="1"/>
  <c r="P917"/>
  <c r="P915"/>
  <c r="P914" s="1"/>
  <c r="P910"/>
  <c r="M908"/>
  <c r="P908" s="1"/>
  <c r="M906"/>
  <c r="P906" s="1"/>
  <c r="M904"/>
  <c r="P904" s="1"/>
  <c r="M902"/>
  <c r="P902" s="1"/>
  <c r="P899"/>
  <c r="P897"/>
  <c r="P895"/>
  <c r="P894" s="1"/>
  <c r="P892"/>
  <c r="P891" s="1"/>
  <c r="P885"/>
  <c r="P881"/>
  <c r="P879"/>
  <c r="P877"/>
  <c r="P875"/>
  <c r="P874" s="1"/>
  <c r="P872"/>
  <c r="P870"/>
  <c r="P868"/>
  <c r="P865"/>
  <c r="P863"/>
  <c r="P860"/>
  <c r="P858"/>
  <c r="P852"/>
  <c r="P851" s="1"/>
  <c r="P847"/>
  <c r="P845"/>
  <c r="P843"/>
  <c r="P841"/>
  <c r="P839"/>
  <c r="P837"/>
  <c r="P835"/>
  <c r="P833"/>
  <c r="P831"/>
  <c r="P829"/>
  <c r="P827"/>
  <c r="P825"/>
  <c r="P823"/>
  <c r="P821"/>
  <c r="P819"/>
  <c r="P817"/>
  <c r="P815"/>
  <c r="P813"/>
  <c r="P811"/>
  <c r="P809"/>
  <c r="P807"/>
  <c r="P805"/>
  <c r="P803"/>
  <c r="P801"/>
  <c r="P799"/>
  <c r="P797"/>
  <c r="P795"/>
  <c r="P793"/>
  <c r="P791"/>
  <c r="P789"/>
  <c r="P787"/>
  <c r="P785"/>
  <c r="P783"/>
  <c r="P781"/>
  <c r="P779"/>
  <c r="P777"/>
  <c r="P775"/>
  <c r="P773"/>
  <c r="P771"/>
  <c r="P769"/>
  <c r="P767"/>
  <c r="P765"/>
  <c r="P763"/>
  <c r="P761"/>
  <c r="P759"/>
  <c r="P757"/>
  <c r="P755"/>
  <c r="P753"/>
  <c r="P751"/>
  <c r="P749"/>
  <c r="P747"/>
  <c r="P745"/>
  <c r="P743"/>
  <c r="P741"/>
  <c r="P739"/>
  <c r="P737"/>
  <c r="P735"/>
  <c r="P733"/>
  <c r="P731"/>
  <c r="P729"/>
  <c r="P727"/>
  <c r="P725"/>
  <c r="P723"/>
  <c r="P721"/>
  <c r="P719"/>
  <c r="P717"/>
  <c r="P715"/>
  <c r="P713"/>
  <c r="P711"/>
  <c r="P709"/>
  <c r="P707"/>
  <c r="P705"/>
  <c r="P703"/>
  <c r="P701"/>
  <c r="P699"/>
  <c r="P697"/>
  <c r="P695"/>
  <c r="M693"/>
  <c r="P693" s="1"/>
  <c r="P691"/>
  <c r="P689"/>
  <c r="P687"/>
  <c r="P685"/>
  <c r="P683"/>
  <c r="P681"/>
  <c r="P679"/>
  <c r="P677"/>
  <c r="P675"/>
  <c r="P673"/>
  <c r="P671"/>
  <c r="P669"/>
  <c r="P667"/>
  <c r="P665"/>
  <c r="P663"/>
  <c r="P661"/>
  <c r="P660" s="1"/>
  <c r="P658"/>
  <c r="P656"/>
  <c r="P654"/>
  <c r="P651"/>
  <c r="P649"/>
  <c r="P647"/>
  <c r="P645"/>
  <c r="P643"/>
  <c r="P641"/>
  <c r="P639"/>
  <c r="P636"/>
  <c r="P634"/>
  <c r="P632"/>
  <c r="P630"/>
  <c r="P628"/>
  <c r="P626"/>
  <c r="P624"/>
  <c r="P622"/>
  <c r="P620"/>
  <c r="P618"/>
  <c r="P616"/>
  <c r="P614"/>
  <c r="P612"/>
  <c r="P610"/>
  <c r="P608"/>
  <c r="P606"/>
  <c r="P604"/>
  <c r="P602"/>
  <c r="P600"/>
  <c r="P598"/>
  <c r="P596"/>
  <c r="P594"/>
  <c r="P592"/>
  <c r="P590"/>
  <c r="P588"/>
  <c r="P586"/>
  <c r="P584"/>
  <c r="P582"/>
  <c r="P580"/>
  <c r="P578"/>
  <c r="P576"/>
  <c r="P574"/>
  <c r="P572"/>
  <c r="P570"/>
  <c r="P568"/>
  <c r="P566"/>
  <c r="P564"/>
  <c r="P562"/>
  <c r="P560"/>
  <c r="P558"/>
  <c r="P556"/>
  <c r="P554"/>
  <c r="P552"/>
  <c r="P550"/>
  <c r="P548"/>
  <c r="P546"/>
  <c r="P544"/>
  <c r="P542"/>
  <c r="P540"/>
  <c r="P538"/>
  <c r="P536"/>
  <c r="P534"/>
  <c r="P532"/>
  <c r="P530"/>
  <c r="P528"/>
  <c r="P526"/>
  <c r="P524"/>
  <c r="P522"/>
  <c r="P520"/>
  <c r="P518"/>
  <c r="P516"/>
  <c r="P514"/>
  <c r="P512"/>
  <c r="P510"/>
  <c r="P508"/>
  <c r="P506"/>
  <c r="P504"/>
  <c r="P502"/>
  <c r="P500"/>
  <c r="P498"/>
  <c r="P496"/>
  <c r="P494"/>
  <c r="P492"/>
  <c r="P489"/>
  <c r="P487"/>
  <c r="P485"/>
  <c r="P483"/>
  <c r="P481"/>
  <c r="P479"/>
  <c r="P477"/>
  <c r="P475"/>
  <c r="P473"/>
  <c r="P471"/>
  <c r="P469"/>
  <c r="P467"/>
  <c r="P465"/>
  <c r="P463"/>
  <c r="P461"/>
  <c r="P459"/>
  <c r="P457"/>
  <c r="P455"/>
  <c r="P452"/>
  <c r="P448"/>
  <c r="P444"/>
  <c r="P442"/>
  <c r="P440"/>
  <c r="P438"/>
  <c r="P436"/>
  <c r="P434"/>
  <c r="P432"/>
  <c r="P430"/>
  <c r="P428"/>
  <c r="P426"/>
  <c r="P424"/>
  <c r="P422"/>
  <c r="P420"/>
  <c r="P418"/>
  <c r="P416"/>
  <c r="P414"/>
  <c r="P407"/>
  <c r="P405"/>
  <c r="P403"/>
  <c r="P401"/>
  <c r="P399"/>
  <c r="P397"/>
  <c r="P395"/>
  <c r="P393"/>
  <c r="P391"/>
  <c r="P389"/>
  <c r="P387"/>
  <c r="P385"/>
  <c r="P383"/>
  <c r="P381"/>
  <c r="P379"/>
  <c r="P377"/>
  <c r="P375"/>
  <c r="P373"/>
  <c r="P371"/>
  <c r="P369"/>
  <c r="P367"/>
  <c r="P365"/>
  <c r="P363"/>
  <c r="P361"/>
  <c r="P359"/>
  <c r="P357"/>
  <c r="P355"/>
  <c r="P353"/>
  <c r="P351"/>
  <c r="P349"/>
  <c r="P347"/>
  <c r="P345"/>
  <c r="P343"/>
  <c r="P341"/>
  <c r="P339"/>
  <c r="P337"/>
  <c r="P333"/>
  <c r="P331"/>
  <c r="P329"/>
  <c r="P327"/>
  <c r="P325"/>
  <c r="P323"/>
  <c r="P321"/>
  <c r="P319"/>
  <c r="P317"/>
  <c r="P315"/>
  <c r="P313"/>
  <c r="P311"/>
  <c r="P309"/>
  <c r="P307"/>
  <c r="P305"/>
  <c r="P303"/>
  <c r="P301"/>
  <c r="P299"/>
  <c r="P297"/>
  <c r="P295"/>
  <c r="M293"/>
  <c r="P293" s="1"/>
  <c r="P291"/>
  <c r="P289"/>
  <c r="P287"/>
  <c r="P285"/>
  <c r="P283"/>
  <c r="P281"/>
  <c r="P279"/>
  <c r="P277"/>
  <c r="P275"/>
  <c r="P273"/>
  <c r="P271"/>
  <c r="P269"/>
  <c r="P267"/>
  <c r="P265"/>
  <c r="P263"/>
  <c r="P261"/>
  <c r="P259"/>
  <c r="P257"/>
  <c r="P255"/>
  <c r="P253"/>
  <c r="P251"/>
  <c r="P249"/>
  <c r="P247"/>
  <c r="P245"/>
  <c r="P243"/>
  <c r="P241"/>
  <c r="P239"/>
  <c r="P237"/>
  <c r="P235"/>
  <c r="P233"/>
  <c r="P231"/>
  <c r="P229"/>
  <c r="P227"/>
  <c r="P225"/>
  <c r="P223"/>
  <c r="P221"/>
  <c r="P219"/>
  <c r="P217"/>
  <c r="P215"/>
  <c r="P213"/>
  <c r="P211"/>
  <c r="P209"/>
  <c r="P207"/>
  <c r="P205"/>
  <c r="P203"/>
  <c r="P201"/>
  <c r="P199"/>
  <c r="P197"/>
  <c r="P195"/>
  <c r="P193"/>
  <c r="P191"/>
  <c r="P189"/>
  <c r="P187"/>
  <c r="P185"/>
  <c r="P183"/>
  <c r="P181"/>
  <c r="P179"/>
  <c r="P177"/>
  <c r="P175"/>
  <c r="P173"/>
  <c r="P171"/>
  <c r="P169"/>
  <c r="P167"/>
  <c r="P165"/>
  <c r="P163"/>
  <c r="P161"/>
  <c r="P159"/>
  <c r="P157"/>
  <c r="P155"/>
  <c r="P153"/>
  <c r="P151"/>
  <c r="P149"/>
  <c r="P147"/>
  <c r="P145"/>
  <c r="P143"/>
  <c r="P141"/>
  <c r="P139"/>
  <c r="P137"/>
  <c r="P135"/>
  <c r="P133"/>
  <c r="P131"/>
  <c r="P129"/>
  <c r="P127"/>
  <c r="P125"/>
  <c r="P123"/>
  <c r="P121"/>
  <c r="P119"/>
  <c r="P107"/>
  <c r="P105"/>
  <c r="P103"/>
  <c r="M101"/>
  <c r="P101" s="1"/>
  <c r="P88"/>
  <c r="P86"/>
  <c r="P84"/>
  <c r="P82"/>
  <c r="P80"/>
  <c r="P78"/>
  <c r="P76"/>
  <c r="P70"/>
  <c r="P68"/>
  <c r="P64"/>
  <c r="P62"/>
  <c r="P56"/>
  <c r="P54"/>
  <c r="P51"/>
  <c r="P49"/>
  <c r="P47"/>
  <c r="P45"/>
  <c r="P43"/>
  <c r="P41"/>
  <c r="P37"/>
  <c r="P36" s="1"/>
  <c r="P35"/>
  <c r="P34" s="1"/>
  <c r="L1148"/>
  <c r="L1146"/>
  <c r="L1144"/>
  <c r="L1142"/>
  <c r="L1140"/>
  <c r="L1137"/>
  <c r="L1135"/>
  <c r="L1133"/>
  <c r="L1131"/>
  <c r="L1129"/>
  <c r="L1126"/>
  <c r="L1124"/>
  <c r="L1122"/>
  <c r="L1120"/>
  <c r="L1118"/>
  <c r="L1116"/>
  <c r="L1113"/>
  <c r="L1112" s="1"/>
  <c r="L1109"/>
  <c r="L1107"/>
  <c r="K1104"/>
  <c r="L1104" s="1"/>
  <c r="L1102"/>
  <c r="L1098"/>
  <c r="L1096"/>
  <c r="L1094"/>
  <c r="L1092"/>
  <c r="L1090"/>
  <c r="L1088"/>
  <c r="L1086"/>
  <c r="L1084"/>
  <c r="L1082"/>
  <c r="L1080"/>
  <c r="L1078"/>
  <c r="L1075"/>
  <c r="L1073"/>
  <c r="L1071"/>
  <c r="L1069"/>
  <c r="L1067"/>
  <c r="L1065"/>
  <c r="L1063"/>
  <c r="L1061"/>
  <c r="L1059"/>
  <c r="L1057"/>
  <c r="L1055"/>
  <c r="L1053"/>
  <c r="L1051"/>
  <c r="L1049"/>
  <c r="L1047"/>
  <c r="L1045"/>
  <c r="L1043"/>
  <c r="L1041"/>
  <c r="L1039"/>
  <c r="L1037"/>
  <c r="L1035"/>
  <c r="L1033"/>
  <c r="L1031"/>
  <c r="L1029"/>
  <c r="L1027"/>
  <c r="L1025"/>
  <c r="L1016"/>
  <c r="L1015" s="1"/>
  <c r="L1013"/>
  <c r="L1012" s="1"/>
  <c r="L1010"/>
  <c r="L1008"/>
  <c r="L1006"/>
  <c r="L1004"/>
  <c r="L1002"/>
  <c r="L1001" s="1"/>
  <c r="L999"/>
  <c r="L997"/>
  <c r="L994"/>
  <c r="L993" s="1"/>
  <c r="L989"/>
  <c r="L987"/>
  <c r="L986" s="1"/>
  <c r="L984"/>
  <c r="L982"/>
  <c r="L980"/>
  <c r="L979" s="1"/>
  <c r="L977"/>
  <c r="L976" s="1"/>
  <c r="L974"/>
  <c r="L973" s="1"/>
  <c r="L971"/>
  <c r="L969"/>
  <c r="L966"/>
  <c r="L965" s="1"/>
  <c r="L963"/>
  <c r="L962" s="1"/>
  <c r="L960"/>
  <c r="L959" s="1"/>
  <c r="L957"/>
  <c r="L956" s="1"/>
  <c r="L954"/>
  <c r="L953" s="1"/>
  <c r="I950"/>
  <c r="L950" s="1"/>
  <c r="L949" s="1"/>
  <c r="I945"/>
  <c r="L945" s="1"/>
  <c r="L944" s="1"/>
  <c r="I942"/>
  <c r="L942" s="1"/>
  <c r="L941" s="1"/>
  <c r="L939"/>
  <c r="I937"/>
  <c r="L937" s="1"/>
  <c r="I935"/>
  <c r="L935" s="1"/>
  <c r="I933"/>
  <c r="L933" s="1"/>
  <c r="I931"/>
  <c r="L931" s="1"/>
  <c r="I927"/>
  <c r="L927" s="1"/>
  <c r="I925"/>
  <c r="L925" s="1"/>
  <c r="I923"/>
  <c r="L923" s="1"/>
  <c r="L917"/>
  <c r="L915"/>
  <c r="I910"/>
  <c r="L910" s="1"/>
  <c r="I908"/>
  <c r="L908" s="1"/>
  <c r="I906"/>
  <c r="L906" s="1"/>
  <c r="I904"/>
  <c r="L904" s="1"/>
  <c r="I902"/>
  <c r="L902" s="1"/>
  <c r="L899"/>
  <c r="L897"/>
  <c r="L895"/>
  <c r="L892"/>
  <c r="L891" s="1"/>
  <c r="L885"/>
  <c r="L881"/>
  <c r="L879"/>
  <c r="L877"/>
  <c r="L875"/>
  <c r="L872"/>
  <c r="L870"/>
  <c r="I868"/>
  <c r="L868" s="1"/>
  <c r="L865"/>
  <c r="L863"/>
  <c r="L860"/>
  <c r="L858"/>
  <c r="L856"/>
  <c r="L852"/>
  <c r="L847"/>
  <c r="L845"/>
  <c r="L843"/>
  <c r="L841"/>
  <c r="L839"/>
  <c r="L837"/>
  <c r="L835"/>
  <c r="L833"/>
  <c r="L831"/>
  <c r="L829"/>
  <c r="L827"/>
  <c r="L825"/>
  <c r="L823"/>
  <c r="L821"/>
  <c r="L819"/>
  <c r="L817"/>
  <c r="L815"/>
  <c r="L813"/>
  <c r="L811"/>
  <c r="L809"/>
  <c r="L807"/>
  <c r="L805"/>
  <c r="L803"/>
  <c r="L801"/>
  <c r="L799"/>
  <c r="L797"/>
  <c r="L795"/>
  <c r="L793"/>
  <c r="L791"/>
  <c r="L789"/>
  <c r="L787"/>
  <c r="L785"/>
  <c r="L783"/>
  <c r="L781"/>
  <c r="L779"/>
  <c r="L777"/>
  <c r="L775"/>
  <c r="L773"/>
  <c r="L771"/>
  <c r="L769"/>
  <c r="L767"/>
  <c r="L765"/>
  <c r="L763"/>
  <c r="L761"/>
  <c r="L759"/>
  <c r="L757"/>
  <c r="L755"/>
  <c r="L753"/>
  <c r="L751"/>
  <c r="L749"/>
  <c r="L747"/>
  <c r="L745"/>
  <c r="L743"/>
  <c r="L741"/>
  <c r="L739"/>
  <c r="L737"/>
  <c r="L735"/>
  <c r="L733"/>
  <c r="L731"/>
  <c r="L729"/>
  <c r="L727"/>
  <c r="L725"/>
  <c r="L723"/>
  <c r="L721"/>
  <c r="L719"/>
  <c r="L717"/>
  <c r="L715"/>
  <c r="L713"/>
  <c r="L711"/>
  <c r="L709"/>
  <c r="L707"/>
  <c r="L705"/>
  <c r="L703"/>
  <c r="L701"/>
  <c r="L699"/>
  <c r="L697"/>
  <c r="L695"/>
  <c r="I693"/>
  <c r="L693" s="1"/>
  <c r="L691"/>
  <c r="L689"/>
  <c r="L687"/>
  <c r="L685"/>
  <c r="L683"/>
  <c r="L681"/>
  <c r="L679"/>
  <c r="L677"/>
  <c r="L675"/>
  <c r="L673"/>
  <c r="L671"/>
  <c r="L669"/>
  <c r="L667"/>
  <c r="L665"/>
  <c r="L663"/>
  <c r="L661"/>
  <c r="L658"/>
  <c r="L656"/>
  <c r="L654"/>
  <c r="L651"/>
  <c r="L649"/>
  <c r="L647"/>
  <c r="L645"/>
  <c r="L643"/>
  <c r="L641"/>
  <c r="L639"/>
  <c r="L636"/>
  <c r="L634"/>
  <c r="L632"/>
  <c r="L630"/>
  <c r="L628"/>
  <c r="L626"/>
  <c r="L624"/>
  <c r="L622"/>
  <c r="L620"/>
  <c r="L618"/>
  <c r="L616"/>
  <c r="L614"/>
  <c r="L612"/>
  <c r="L610"/>
  <c r="L608"/>
  <c r="L606"/>
  <c r="L604"/>
  <c r="L602"/>
  <c r="L600"/>
  <c r="L598"/>
  <c r="L596"/>
  <c r="L594"/>
  <c r="L592"/>
  <c r="L590"/>
  <c r="L588"/>
  <c r="L586"/>
  <c r="L584"/>
  <c r="L582"/>
  <c r="L580"/>
  <c r="L578"/>
  <c r="L576"/>
  <c r="L574"/>
  <c r="L572"/>
  <c r="L570"/>
  <c r="L568"/>
  <c r="L566"/>
  <c r="L564"/>
  <c r="L562"/>
  <c r="L560"/>
  <c r="L558"/>
  <c r="L556"/>
  <c r="L554"/>
  <c r="L552"/>
  <c r="L550"/>
  <c r="L548"/>
  <c r="L546"/>
  <c r="L544"/>
  <c r="L542"/>
  <c r="L540"/>
  <c r="L538"/>
  <c r="L536"/>
  <c r="L534"/>
  <c r="L532"/>
  <c r="L530"/>
  <c r="L528"/>
  <c r="L526"/>
  <c r="L524"/>
  <c r="L522"/>
  <c r="L520"/>
  <c r="L518"/>
  <c r="L516"/>
  <c r="L514"/>
  <c r="L512"/>
  <c r="L510"/>
  <c r="L508"/>
  <c r="L506"/>
  <c r="L504"/>
  <c r="L502"/>
  <c r="L500"/>
  <c r="L498"/>
  <c r="L496"/>
  <c r="L494"/>
  <c r="L492"/>
  <c r="L489"/>
  <c r="L487"/>
  <c r="L485"/>
  <c r="L483"/>
  <c r="L481"/>
  <c r="L479"/>
  <c r="L477"/>
  <c r="L475"/>
  <c r="L473"/>
  <c r="L471"/>
  <c r="L469"/>
  <c r="L467"/>
  <c r="L465"/>
  <c r="L463"/>
  <c r="L461"/>
  <c r="L459"/>
  <c r="L457"/>
  <c r="L455"/>
  <c r="L452"/>
  <c r="L451" s="1"/>
  <c r="L448"/>
  <c r="L446"/>
  <c r="L444"/>
  <c r="L442"/>
  <c r="L440"/>
  <c r="L438"/>
  <c r="L436"/>
  <c r="L434"/>
  <c r="L432"/>
  <c r="L430"/>
  <c r="L428"/>
  <c r="L426"/>
  <c r="L424"/>
  <c r="L422"/>
  <c r="L420"/>
  <c r="L418"/>
  <c r="L416"/>
  <c r="L414"/>
  <c r="L412"/>
  <c r="L410"/>
  <c r="L407"/>
  <c r="L405"/>
  <c r="L403"/>
  <c r="L401"/>
  <c r="L399"/>
  <c r="L397"/>
  <c r="L395"/>
  <c r="L393"/>
  <c r="L391"/>
  <c r="L389"/>
  <c r="L387"/>
  <c r="L385"/>
  <c r="L383"/>
  <c r="L381"/>
  <c r="L379"/>
  <c r="L377"/>
  <c r="L375"/>
  <c r="L373"/>
  <c r="L371"/>
  <c r="L369"/>
  <c r="L367"/>
  <c r="L365"/>
  <c r="L363"/>
  <c r="L361"/>
  <c r="L359"/>
  <c r="L357"/>
  <c r="L355"/>
  <c r="L353"/>
  <c r="L351"/>
  <c r="L349"/>
  <c r="L347"/>
  <c r="L345"/>
  <c r="L343"/>
  <c r="L341"/>
  <c r="L339"/>
  <c r="L337"/>
  <c r="L335"/>
  <c r="L333"/>
  <c r="L331"/>
  <c r="L329"/>
  <c r="L327"/>
  <c r="L325"/>
  <c r="L323"/>
  <c r="L321"/>
  <c r="L319"/>
  <c r="L317"/>
  <c r="L315"/>
  <c r="L313"/>
  <c r="L311"/>
  <c r="L309"/>
  <c r="L307"/>
  <c r="L305"/>
  <c r="L303"/>
  <c r="L301"/>
  <c r="L299"/>
  <c r="L297"/>
  <c r="L295"/>
  <c r="I293"/>
  <c r="L293" s="1"/>
  <c r="L291"/>
  <c r="L289"/>
  <c r="L287"/>
  <c r="L285"/>
  <c r="L283"/>
  <c r="L281"/>
  <c r="L279"/>
  <c r="L277"/>
  <c r="L275"/>
  <c r="L273"/>
  <c r="L271"/>
  <c r="L269"/>
  <c r="L267"/>
  <c r="L265"/>
  <c r="L263"/>
  <c r="L261"/>
  <c r="L259"/>
  <c r="L257"/>
  <c r="L255"/>
  <c r="L253"/>
  <c r="L251"/>
  <c r="L249"/>
  <c r="L247"/>
  <c r="L245"/>
  <c r="L243"/>
  <c r="L241"/>
  <c r="L239"/>
  <c r="L237"/>
  <c r="L235"/>
  <c r="L233"/>
  <c r="L231"/>
  <c r="L229"/>
  <c r="L227"/>
  <c r="L225"/>
  <c r="L223"/>
  <c r="L221"/>
  <c r="L219"/>
  <c r="L217"/>
  <c r="L215"/>
  <c r="L213"/>
  <c r="L211"/>
  <c r="L209"/>
  <c r="L207"/>
  <c r="L205"/>
  <c r="L203"/>
  <c r="L201"/>
  <c r="L199"/>
  <c r="L197"/>
  <c r="L195"/>
  <c r="L193"/>
  <c r="L191"/>
  <c r="L189"/>
  <c r="L187"/>
  <c r="L185"/>
  <c r="L183"/>
  <c r="L181"/>
  <c r="L179"/>
  <c r="L177"/>
  <c r="L175"/>
  <c r="L173"/>
  <c r="L171"/>
  <c r="L169"/>
  <c r="L167"/>
  <c r="L165"/>
  <c r="L163"/>
  <c r="L161"/>
  <c r="L159"/>
  <c r="L157"/>
  <c r="L155"/>
  <c r="L153"/>
  <c r="L151"/>
  <c r="L149"/>
  <c r="L147"/>
  <c r="L145"/>
  <c r="L143"/>
  <c r="L141"/>
  <c r="L139"/>
  <c r="L137"/>
  <c r="L135"/>
  <c r="L133"/>
  <c r="L131"/>
  <c r="L129"/>
  <c r="L127"/>
  <c r="L125"/>
  <c r="L123"/>
  <c r="L121"/>
  <c r="L119"/>
  <c r="L112"/>
  <c r="L110"/>
  <c r="L107"/>
  <c r="L105"/>
  <c r="L103"/>
  <c r="I101"/>
  <c r="L101" s="1"/>
  <c r="L92"/>
  <c r="L90"/>
  <c r="L88"/>
  <c r="L86"/>
  <c r="L84"/>
  <c r="L82"/>
  <c r="L80"/>
  <c r="L78"/>
  <c r="L76"/>
  <c r="I70"/>
  <c r="L70" s="1"/>
  <c r="I68"/>
  <c r="L68" s="1"/>
  <c r="I66"/>
  <c r="L66" s="1"/>
  <c r="I64"/>
  <c r="L64" s="1"/>
  <c r="I62"/>
  <c r="L62" s="1"/>
  <c r="I60"/>
  <c r="L60" s="1"/>
  <c r="L56"/>
  <c r="I54"/>
  <c r="L54" s="1"/>
  <c r="L51"/>
  <c r="I49"/>
  <c r="L49" s="1"/>
  <c r="I47"/>
  <c r="L47" s="1"/>
  <c r="I45"/>
  <c r="L45" s="1"/>
  <c r="I43"/>
  <c r="L43" s="1"/>
  <c r="I41"/>
  <c r="L41" s="1"/>
  <c r="L37"/>
  <c r="L36" s="1"/>
  <c r="L35"/>
  <c r="L34" s="1"/>
  <c r="N101" i="1"/>
  <c r="N100"/>
  <c r="N99"/>
  <c r="N98"/>
  <c r="L97"/>
  <c r="L1131" s="1"/>
  <c r="L931"/>
  <c r="I932"/>
  <c r="L932" s="1"/>
  <c r="L1040"/>
  <c r="L1038"/>
  <c r="M886"/>
  <c r="L37"/>
  <c r="L36" s="1"/>
  <c r="P1001" i="2" l="1"/>
  <c r="P1024"/>
  <c r="L930"/>
  <c r="L914"/>
  <c r="L968"/>
  <c r="L996"/>
  <c r="L1024"/>
  <c r="L1101"/>
  <c r="L1115"/>
  <c r="P40"/>
  <c r="P53"/>
  <c r="P59"/>
  <c r="P75"/>
  <c r="P74" s="1"/>
  <c r="P73" s="1"/>
  <c r="P653"/>
  <c r="P862"/>
  <c r="P867"/>
  <c r="P901"/>
  <c r="P930"/>
  <c r="P986"/>
  <c r="P1101"/>
  <c r="P1106"/>
  <c r="P1139"/>
  <c r="L409"/>
  <c r="L862"/>
  <c r="L874"/>
  <c r="L491"/>
  <c r="L653"/>
  <c r="L851"/>
  <c r="L894"/>
  <c r="L59"/>
  <c r="L58" s="1"/>
  <c r="L75"/>
  <c r="L74" s="1"/>
  <c r="L73" s="1"/>
  <c r="L454"/>
  <c r="L638"/>
  <c r="L1106"/>
  <c r="L1139"/>
  <c r="L53"/>
  <c r="L100"/>
  <c r="L109"/>
  <c r="L660"/>
  <c r="L867"/>
  <c r="L1128"/>
  <c r="L1111" s="1"/>
  <c r="L118"/>
  <c r="L1100"/>
  <c r="P58"/>
  <c r="P1111"/>
  <c r="P33"/>
  <c r="P32" s="1"/>
  <c r="L33"/>
  <c r="L32" s="1"/>
  <c r="L40"/>
  <c r="L901"/>
  <c r="L922"/>
  <c r="N76" i="1"/>
  <c r="P99" i="2" l="1"/>
  <c r="P98" s="1"/>
  <c r="P1100"/>
  <c r="P890"/>
  <c r="P889" s="1"/>
  <c r="R889" s="1"/>
  <c r="L99"/>
  <c r="L98" s="1"/>
  <c r="L97"/>
  <c r="L96" s="1"/>
  <c r="L95" s="1"/>
  <c r="L94" s="1"/>
  <c r="P39"/>
  <c r="P38" s="1"/>
  <c r="L39"/>
  <c r="L38" s="1"/>
  <c r="P31"/>
  <c r="P30" s="1"/>
  <c r="P29" s="1"/>
  <c r="P28" s="1"/>
  <c r="R29" s="1"/>
  <c r="L890"/>
  <c r="L889" s="1"/>
  <c r="L31"/>
  <c r="I903" i="1"/>
  <c r="I901"/>
  <c r="I899"/>
  <c r="I897"/>
  <c r="I895"/>
  <c r="I938"/>
  <c r="I935"/>
  <c r="I918"/>
  <c r="I916"/>
  <c r="I914"/>
  <c r="L842"/>
  <c r="P97" i="2" l="1"/>
  <c r="P96" s="1"/>
  <c r="P95" s="1"/>
  <c r="P94" s="1"/>
  <c r="R95" s="1"/>
  <c r="L1152"/>
  <c r="L30"/>
  <c r="L29" s="1"/>
  <c r="L28" s="1"/>
  <c r="L27" s="1"/>
  <c r="L26" s="1"/>
  <c r="T26" s="1"/>
  <c r="L1127" i="1"/>
  <c r="I101"/>
  <c r="I688"/>
  <c r="I927"/>
  <c r="I925"/>
  <c r="I923"/>
  <c r="I921"/>
  <c r="I49"/>
  <c r="I47"/>
  <c r="I45"/>
  <c r="I43"/>
  <c r="I41"/>
  <c r="I70"/>
  <c r="I68"/>
  <c r="I66"/>
  <c r="I64"/>
  <c r="I62"/>
  <c r="I60"/>
  <c r="I54"/>
  <c r="L1077"/>
  <c r="L1075"/>
  <c r="L1073"/>
  <c r="L1071"/>
  <c r="L1069"/>
  <c r="L1067"/>
  <c r="L1065"/>
  <c r="L1063"/>
  <c r="L1061"/>
  <c r="L1059"/>
  <c r="L1057"/>
  <c r="L1054"/>
  <c r="L1052"/>
  <c r="L1050"/>
  <c r="L1048"/>
  <c r="L1046"/>
  <c r="L1044"/>
  <c r="L1042"/>
  <c r="L1036"/>
  <c r="L1034"/>
  <c r="L1032"/>
  <c r="L1030"/>
  <c r="L1028"/>
  <c r="L1026"/>
  <c r="L1024"/>
  <c r="L1022"/>
  <c r="L1020"/>
  <c r="L1018"/>
  <c r="L1016"/>
  <c r="L1014"/>
  <c r="L1012"/>
  <c r="L1010"/>
  <c r="L1008"/>
  <c r="L1006"/>
  <c r="L1004"/>
  <c r="L1003" s="1"/>
  <c r="L51"/>
  <c r="L56"/>
  <c r="K1083"/>
  <c r="L1083" s="1"/>
  <c r="L976"/>
  <c r="P1152" i="2" l="1"/>
  <c r="P27"/>
  <c r="P26" s="1"/>
  <c r="T27" s="1"/>
  <c r="C1157"/>
  <c r="O18"/>
  <c r="C12" s="1"/>
  <c r="C1158"/>
  <c r="C1159" s="1"/>
  <c r="C1160" s="1"/>
  <c r="L879" i="1"/>
  <c r="L646"/>
  <c r="L1125"/>
  <c r="L1123"/>
  <c r="L1121"/>
  <c r="L1119"/>
  <c r="L1116"/>
  <c r="L1114"/>
  <c r="L1112"/>
  <c r="L1110"/>
  <c r="L1108"/>
  <c r="L1105"/>
  <c r="L1103"/>
  <c r="L1101"/>
  <c r="L1099"/>
  <c r="L1097"/>
  <c r="L1095"/>
  <c r="L1092"/>
  <c r="L1091" s="1"/>
  <c r="L1088"/>
  <c r="L1086"/>
  <c r="L1081"/>
  <c r="L1080" s="1"/>
  <c r="L1001"/>
  <c r="L1000" s="1"/>
  <c r="O998"/>
  <c r="L998"/>
  <c r="L997" s="1"/>
  <c r="L995"/>
  <c r="L993"/>
  <c r="L991"/>
  <c r="L989"/>
  <c r="L987"/>
  <c r="L984"/>
  <c r="L982"/>
  <c r="L979"/>
  <c r="L978" s="1"/>
  <c r="L974"/>
  <c r="L973" s="1"/>
  <c r="L971"/>
  <c r="L969"/>
  <c r="L967"/>
  <c r="L964"/>
  <c r="L963" s="1"/>
  <c r="L961"/>
  <c r="L960" s="1"/>
  <c r="L958"/>
  <c r="L956"/>
  <c r="L953"/>
  <c r="L952" s="1"/>
  <c r="L950"/>
  <c r="L947"/>
  <c r="L946" s="1"/>
  <c r="L944"/>
  <c r="L943" s="1"/>
  <c r="L941"/>
  <c r="L940" s="1"/>
  <c r="L938"/>
  <c r="L935"/>
  <c r="L929"/>
  <c r="L927"/>
  <c r="L925"/>
  <c r="L923"/>
  <c r="L921"/>
  <c r="L918"/>
  <c r="L916"/>
  <c r="L914"/>
  <c r="L908"/>
  <c r="L906"/>
  <c r="L903"/>
  <c r="L901"/>
  <c r="L899"/>
  <c r="L897"/>
  <c r="L895"/>
  <c r="L892"/>
  <c r="L890"/>
  <c r="L888"/>
  <c r="L885"/>
  <c r="L884" s="1"/>
  <c r="L876"/>
  <c r="L874"/>
  <c r="L872"/>
  <c r="L870"/>
  <c r="L868"/>
  <c r="L865"/>
  <c r="L863"/>
  <c r="I861"/>
  <c r="L861" s="1"/>
  <c r="L858"/>
  <c r="L856"/>
  <c r="L853"/>
  <c r="L851"/>
  <c r="L849"/>
  <c r="L847"/>
  <c r="L840"/>
  <c r="L838"/>
  <c r="L836"/>
  <c r="L834"/>
  <c r="L832"/>
  <c r="L830"/>
  <c r="L828"/>
  <c r="L826"/>
  <c r="L824"/>
  <c r="L822"/>
  <c r="L820"/>
  <c r="L818"/>
  <c r="L816"/>
  <c r="L814"/>
  <c r="L812"/>
  <c r="L810"/>
  <c r="L808"/>
  <c r="L806"/>
  <c r="L804"/>
  <c r="L802"/>
  <c r="L800"/>
  <c r="L798"/>
  <c r="L796"/>
  <c r="L794"/>
  <c r="L792"/>
  <c r="L790"/>
  <c r="L788"/>
  <c r="L786"/>
  <c r="L784"/>
  <c r="L782"/>
  <c r="L780"/>
  <c r="L778"/>
  <c r="L776"/>
  <c r="L774"/>
  <c r="L772"/>
  <c r="L770"/>
  <c r="L768"/>
  <c r="L766"/>
  <c r="L764"/>
  <c r="L762"/>
  <c r="L760"/>
  <c r="L758"/>
  <c r="L756"/>
  <c r="L754"/>
  <c r="L752"/>
  <c r="L750"/>
  <c r="L748"/>
  <c r="L746"/>
  <c r="L744"/>
  <c r="L742"/>
  <c r="L740"/>
  <c r="L738"/>
  <c r="L736"/>
  <c r="L734"/>
  <c r="L732"/>
  <c r="L730"/>
  <c r="L728"/>
  <c r="L726"/>
  <c r="L724"/>
  <c r="L722"/>
  <c r="L720"/>
  <c r="L718"/>
  <c r="L716"/>
  <c r="L714"/>
  <c r="L712"/>
  <c r="L710"/>
  <c r="L708"/>
  <c r="L706"/>
  <c r="L704"/>
  <c r="L702"/>
  <c r="L700"/>
  <c r="L698"/>
  <c r="L696"/>
  <c r="L694"/>
  <c r="L692"/>
  <c r="L690"/>
  <c r="L688"/>
  <c r="L686"/>
  <c r="L684"/>
  <c r="L682"/>
  <c r="L680"/>
  <c r="L678"/>
  <c r="L676"/>
  <c r="L674"/>
  <c r="L672"/>
  <c r="L670"/>
  <c r="L668"/>
  <c r="L666"/>
  <c r="L664"/>
  <c r="L662"/>
  <c r="L660"/>
  <c r="L658"/>
  <c r="L656"/>
  <c r="L653"/>
  <c r="L651"/>
  <c r="L649"/>
  <c r="L644"/>
  <c r="L642"/>
  <c r="L640"/>
  <c r="L638"/>
  <c r="L636"/>
  <c r="L634"/>
  <c r="L631"/>
  <c r="L629"/>
  <c r="L627"/>
  <c r="L625"/>
  <c r="L623"/>
  <c r="L621"/>
  <c r="L619"/>
  <c r="L617"/>
  <c r="L615"/>
  <c r="L613"/>
  <c r="L611"/>
  <c r="L609"/>
  <c r="L607"/>
  <c r="L605"/>
  <c r="L603"/>
  <c r="L601"/>
  <c r="L599"/>
  <c r="L597"/>
  <c r="L595"/>
  <c r="L593"/>
  <c r="L591"/>
  <c r="L589"/>
  <c r="L587"/>
  <c r="L585"/>
  <c r="L583"/>
  <c r="L581"/>
  <c r="L579"/>
  <c r="L577"/>
  <c r="L575"/>
  <c r="L573"/>
  <c r="L571"/>
  <c r="L569"/>
  <c r="L567"/>
  <c r="L565"/>
  <c r="L563"/>
  <c r="L561"/>
  <c r="L559"/>
  <c r="L557"/>
  <c r="L555"/>
  <c r="L553"/>
  <c r="L551"/>
  <c r="L549"/>
  <c r="L547"/>
  <c r="L545"/>
  <c r="L543"/>
  <c r="L541"/>
  <c r="L539"/>
  <c r="L537"/>
  <c r="L535"/>
  <c r="L533"/>
  <c r="L531"/>
  <c r="L529"/>
  <c r="L527"/>
  <c r="L525"/>
  <c r="L523"/>
  <c r="L521"/>
  <c r="L519"/>
  <c r="L517"/>
  <c r="L515"/>
  <c r="L513"/>
  <c r="L511"/>
  <c r="L509"/>
  <c r="L507"/>
  <c r="L505"/>
  <c r="L503"/>
  <c r="L501"/>
  <c r="L499"/>
  <c r="L497"/>
  <c r="L495"/>
  <c r="L493"/>
  <c r="L491"/>
  <c r="L489"/>
  <c r="L487"/>
  <c r="L484"/>
  <c r="L482"/>
  <c r="L480"/>
  <c r="L478"/>
  <c r="L476"/>
  <c r="L474"/>
  <c r="L472"/>
  <c r="L470"/>
  <c r="L468"/>
  <c r="L466"/>
  <c r="L464"/>
  <c r="L462"/>
  <c r="L460"/>
  <c r="L458"/>
  <c r="L456"/>
  <c r="L454"/>
  <c r="L452"/>
  <c r="L450"/>
  <c r="L447"/>
  <c r="L446" s="1"/>
  <c r="L444"/>
  <c r="L442"/>
  <c r="L440"/>
  <c r="L438"/>
  <c r="L436"/>
  <c r="L434"/>
  <c r="L432"/>
  <c r="L430"/>
  <c r="L428"/>
  <c r="L426"/>
  <c r="L424"/>
  <c r="L422"/>
  <c r="L420"/>
  <c r="L418"/>
  <c r="L416"/>
  <c r="L414"/>
  <c r="L412"/>
  <c r="L410"/>
  <c r="L408"/>
  <c r="L406"/>
  <c r="L405" s="1"/>
  <c r="L403"/>
  <c r="L401"/>
  <c r="L399"/>
  <c r="L397"/>
  <c r="L395"/>
  <c r="L393"/>
  <c r="L391"/>
  <c r="L389"/>
  <c r="L387"/>
  <c r="L385"/>
  <c r="L383"/>
  <c r="L381"/>
  <c r="L379"/>
  <c r="L377"/>
  <c r="L375"/>
  <c r="L373"/>
  <c r="L371"/>
  <c r="L369"/>
  <c r="L367"/>
  <c r="L365"/>
  <c r="L363"/>
  <c r="L361"/>
  <c r="L359"/>
  <c r="L357"/>
  <c r="L355"/>
  <c r="L353"/>
  <c r="L351"/>
  <c r="L349"/>
  <c r="L347"/>
  <c r="L345"/>
  <c r="L343"/>
  <c r="L341"/>
  <c r="L339"/>
  <c r="L337"/>
  <c r="L335"/>
  <c r="L333"/>
  <c r="L331"/>
  <c r="L329"/>
  <c r="L327"/>
  <c r="L325"/>
  <c r="L323"/>
  <c r="L321"/>
  <c r="L319"/>
  <c r="L317"/>
  <c r="L315"/>
  <c r="L313"/>
  <c r="L311"/>
  <c r="L309"/>
  <c r="L307"/>
  <c r="L305"/>
  <c r="L303"/>
  <c r="L301"/>
  <c r="L299"/>
  <c r="L297"/>
  <c r="L295"/>
  <c r="L293"/>
  <c r="L291"/>
  <c r="I289"/>
  <c r="L289" s="1"/>
  <c r="L287"/>
  <c r="L285"/>
  <c r="L283"/>
  <c r="L281"/>
  <c r="L279"/>
  <c r="L277"/>
  <c r="L275"/>
  <c r="L273"/>
  <c r="L271"/>
  <c r="L269"/>
  <c r="L267"/>
  <c r="L265"/>
  <c r="L263"/>
  <c r="L261"/>
  <c r="L259"/>
  <c r="L257"/>
  <c r="L255"/>
  <c r="L253"/>
  <c r="L251"/>
  <c r="L249"/>
  <c r="L247"/>
  <c r="L245"/>
  <c r="L243"/>
  <c r="L241"/>
  <c r="L239"/>
  <c r="L237"/>
  <c r="L235"/>
  <c r="L233"/>
  <c r="L231"/>
  <c r="L229"/>
  <c r="L227"/>
  <c r="L225"/>
  <c r="L223"/>
  <c r="L221"/>
  <c r="L219"/>
  <c r="L217"/>
  <c r="L215"/>
  <c r="L213"/>
  <c r="L211"/>
  <c r="L209"/>
  <c r="L207"/>
  <c r="L205"/>
  <c r="L203"/>
  <c r="L201"/>
  <c r="L199"/>
  <c r="L197"/>
  <c r="L195"/>
  <c r="L193"/>
  <c r="L191"/>
  <c r="L189"/>
  <c r="L187"/>
  <c r="L185"/>
  <c r="L183"/>
  <c r="L181"/>
  <c r="L179"/>
  <c r="L177"/>
  <c r="L175"/>
  <c r="L173"/>
  <c r="L171"/>
  <c r="L169"/>
  <c r="L167"/>
  <c r="L165"/>
  <c r="L163"/>
  <c r="L161"/>
  <c r="L159"/>
  <c r="L157"/>
  <c r="L155"/>
  <c r="L153"/>
  <c r="L151"/>
  <c r="L149"/>
  <c r="L147"/>
  <c r="L145"/>
  <c r="L143"/>
  <c r="L141"/>
  <c r="L139"/>
  <c r="L137"/>
  <c r="L135"/>
  <c r="L133"/>
  <c r="L131"/>
  <c r="L129"/>
  <c r="L127"/>
  <c r="L125"/>
  <c r="L123"/>
  <c r="L121"/>
  <c r="L119"/>
  <c r="L117"/>
  <c r="L115"/>
  <c r="L112"/>
  <c r="L110"/>
  <c r="L107"/>
  <c r="L105"/>
  <c r="L103"/>
  <c r="L101"/>
  <c r="L92"/>
  <c r="L90"/>
  <c r="L88"/>
  <c r="L86"/>
  <c r="L84"/>
  <c r="L82"/>
  <c r="L80"/>
  <c r="L78"/>
  <c r="L76"/>
  <c r="L70"/>
  <c r="L68"/>
  <c r="L66"/>
  <c r="L64"/>
  <c r="L62"/>
  <c r="L60"/>
  <c r="L54"/>
  <c r="L53" s="1"/>
  <c r="L49"/>
  <c r="L47"/>
  <c r="L45"/>
  <c r="L43"/>
  <c r="L41"/>
  <c r="L35"/>
  <c r="L34" s="1"/>
  <c r="C1161" i="2" l="1"/>
  <c r="L883" i="1"/>
  <c r="L855"/>
  <c r="L449"/>
  <c r="L33"/>
  <c r="L32" s="1"/>
  <c r="L59"/>
  <c r="L58" s="1"/>
  <c r="L75"/>
  <c r="L486"/>
  <c r="L655"/>
  <c r="L648"/>
  <c r="L846"/>
  <c r="L867"/>
  <c r="L913"/>
  <c r="L40"/>
  <c r="L31" s="1"/>
  <c r="M32" s="1"/>
  <c r="L920"/>
  <c r="L1107"/>
  <c r="M49"/>
  <c r="N49" s="1"/>
  <c r="L100"/>
  <c r="L109"/>
  <c r="L955"/>
  <c r="L1085"/>
  <c r="L1094"/>
  <c r="L905"/>
  <c r="L39"/>
  <c r="L38" s="1"/>
  <c r="L934"/>
  <c r="L894"/>
  <c r="L1118"/>
  <c r="L937"/>
  <c r="L949"/>
  <c r="L981"/>
  <c r="L986"/>
  <c r="L887"/>
  <c r="L860"/>
  <c r="L966"/>
  <c r="L1079"/>
  <c r="L114"/>
  <c r="L633"/>
  <c r="N31" l="1"/>
  <c r="L74"/>
  <c r="L73" s="1"/>
  <c r="N40"/>
  <c r="L882"/>
  <c r="L1090"/>
  <c r="L99"/>
  <c r="L98" s="1"/>
  <c r="L30" l="1"/>
  <c r="L29" s="1"/>
  <c r="L28" s="1"/>
  <c r="L96"/>
  <c r="L95" s="1"/>
  <c r="L94" s="1"/>
  <c r="L27" l="1"/>
  <c r="L26" s="1"/>
  <c r="K18" s="1"/>
  <c r="C12" s="1"/>
  <c r="M822" l="1"/>
  <c r="C1135"/>
  <c r="C1136" s="1"/>
  <c r="C1137" s="1"/>
  <c r="C1138" s="1"/>
  <c r="C1139" l="1"/>
</calcChain>
</file>

<file path=xl/sharedStrings.xml><?xml version="1.0" encoding="utf-8"?>
<sst xmlns="http://schemas.openxmlformats.org/spreadsheetml/2006/main" count="8339" uniqueCount="980">
  <si>
    <t xml:space="preserve">BADAN LAYANAN UMUM DAERAH </t>
  </si>
  <si>
    <t xml:space="preserve">Urusan </t>
  </si>
  <si>
    <t>:</t>
  </si>
  <si>
    <t>1.02</t>
  </si>
  <si>
    <t>KESEHATAN</t>
  </si>
  <si>
    <t>Unit</t>
  </si>
  <si>
    <t>1.02.0.00.0.00.01.01.01</t>
  </si>
  <si>
    <t xml:space="preserve">RSUD dr.R.Goeteng </t>
  </si>
  <si>
    <t>Program</t>
  </si>
  <si>
    <t>1.02.01</t>
  </si>
  <si>
    <t>Penunjang Urusan</t>
  </si>
  <si>
    <t>Kegiatan</t>
  </si>
  <si>
    <t>1.02.01.2.10</t>
  </si>
  <si>
    <t>Peningkatan pelayanan</t>
  </si>
  <si>
    <t>Sub</t>
  </si>
  <si>
    <t>1.02.01.2.10.01</t>
  </si>
  <si>
    <t>Pelayanan dan Penunjang</t>
  </si>
  <si>
    <t>1.02.01.2.10.01.01</t>
  </si>
  <si>
    <t>Penyediaan bahan logistik</t>
  </si>
  <si>
    <t>Lokasi</t>
  </si>
  <si>
    <t>RSUD dr.R.Goeteng Taroenadibrata Purbalingga</t>
  </si>
  <si>
    <t>Jumlah</t>
  </si>
  <si>
    <t>Waktu</t>
  </si>
  <si>
    <t xml:space="preserve">Sumber </t>
  </si>
  <si>
    <t>BLUD</t>
  </si>
  <si>
    <t>Indikator dan Tolak Ukur Kinerja Belanja Langsung</t>
  </si>
  <si>
    <t>Jenis</t>
  </si>
  <si>
    <t>Tolok Ukur Kinerja</t>
  </si>
  <si>
    <t>Target</t>
  </si>
  <si>
    <t>Capaian</t>
  </si>
  <si>
    <t>Indeks Kepuasan Masyarakat</t>
  </si>
  <si>
    <t>Masukan</t>
  </si>
  <si>
    <t>Tersedianya Dana</t>
  </si>
  <si>
    <t>Keluaran</t>
  </si>
  <si>
    <t>Jumlah Bulan Pemenuhan Bahan Logistik Kantor</t>
  </si>
  <si>
    <t>12 bulan</t>
  </si>
  <si>
    <t>Hasil</t>
  </si>
  <si>
    <t>Prosentase Pemenuhan Kebutuhan Bahan Logistik Kantor dan Instalasi</t>
  </si>
  <si>
    <t>Kelompok Sasaran</t>
  </si>
  <si>
    <t xml:space="preserve">Pasien RSUD </t>
  </si>
  <si>
    <t>Kode Rekening</t>
  </si>
  <si>
    <t>Uraian</t>
  </si>
  <si>
    <t>Rincian Perhitungan</t>
  </si>
  <si>
    <t>Volume</t>
  </si>
  <si>
    <t>Satuan</t>
  </si>
  <si>
    <t>Harga / Tarif</t>
  </si>
  <si>
    <t>Belanja Daerah</t>
  </si>
  <si>
    <t>5.1</t>
  </si>
  <si>
    <t>Belanja Operasi</t>
  </si>
  <si>
    <t>5.1.01</t>
  </si>
  <si>
    <t>Belanja Pegawai</t>
  </si>
  <si>
    <t>5.1.01.99</t>
  </si>
  <si>
    <t>Belanja Pegawai BLUD</t>
  </si>
  <si>
    <t>5.1.01.99.99</t>
  </si>
  <si>
    <t>5.1.01.99.99.9999</t>
  </si>
  <si>
    <t>5.1.01.01</t>
  </si>
  <si>
    <t>Belanja Gaji dan Tunjangan</t>
  </si>
  <si>
    <t>5.1.01.01.09</t>
  </si>
  <si>
    <t>Belanja Iuran Jaminan Kesehatan ASN</t>
  </si>
  <si>
    <t>5.1.01.01.09.0001</t>
  </si>
  <si>
    <t>Belanja Iuran Jaminan Kesehatan PNS</t>
  </si>
  <si>
    <t>Iuran Jaminan Kesehatan  PNS</t>
  </si>
  <si>
    <t>tahun</t>
  </si>
  <si>
    <t>5.1.01.02</t>
  </si>
  <si>
    <t>Belanja Tambahan Penghasilan ASN</t>
  </si>
  <si>
    <t>5.1.01.02.01</t>
  </si>
  <si>
    <t>Belanja Tambahan Penghasilan berdasarkan beban kerja ASN</t>
  </si>
  <si>
    <t>5.1.01.02.01.0001</t>
  </si>
  <si>
    <t>Tambahan Penghasilan berdasarkan beban kerja  PNS</t>
  </si>
  <si>
    <t xml:space="preserve">Tambahan Penghasilan </t>
  </si>
  <si>
    <t>ob</t>
  </si>
  <si>
    <t>Spesifikasi : eselon III A</t>
  </si>
  <si>
    <t>Spesifikasi : eselon III B</t>
  </si>
  <si>
    <t>Spesifikasi : eselon IV A</t>
  </si>
  <si>
    <t>Spesifikasi : Fungsional dan Non Fungsional</t>
  </si>
  <si>
    <t>Spesifikasi : Non Fungsional</t>
  </si>
  <si>
    <t>Tamsil 13 dan 14</t>
  </si>
  <si>
    <t>5.1.01.02.01.0002</t>
  </si>
  <si>
    <t>Tambahan Penghasilan berdasarkan beban Kerja PPPK</t>
  </si>
  <si>
    <t>5.1.01.02.03</t>
  </si>
  <si>
    <t>Tambahan Penghasilan Berdasarkan kondisi kerja ASN</t>
  </si>
  <si>
    <t>5.1.01.02.03.0001</t>
  </si>
  <si>
    <t xml:space="preserve">Tambahan Penghasilan berdasarkan kondisi kerja </t>
  </si>
  <si>
    <t>Tunjangan Radiasi untuk Petugas Radiologi</t>
  </si>
  <si>
    <t>5.1.01.03</t>
  </si>
  <si>
    <t>Belanja Tambahan Penghasilan berdasarkan Pertimbangan Objektif Lainnya</t>
  </si>
  <si>
    <t>5.1.01.03.06</t>
  </si>
  <si>
    <t>Belanja Jasa Pelayanan Kesehatan bagi ASN</t>
  </si>
  <si>
    <t>Jasa pelayanan kesehatan</t>
  </si>
  <si>
    <t>bln</t>
  </si>
  <si>
    <t>Jasa Petugas kesehatan hari raya/lebaran</t>
  </si>
  <si>
    <t>ok</t>
  </si>
  <si>
    <t>Spesifikasi : Dokter PNS</t>
  </si>
  <si>
    <t>Spesifikasi : Perawat/administrasi dan tenaga lainnya</t>
  </si>
  <si>
    <t>Spesifikasi : dokter internship</t>
  </si>
  <si>
    <t>Jasa Petugas Supervisi</t>
  </si>
  <si>
    <t>oh</t>
  </si>
  <si>
    <t>Spesifikasi : Petugas Supervisi hari besar malam</t>
  </si>
  <si>
    <t>Spesifikasi : Petugas Supervisi pagi/sore/libur/besar</t>
  </si>
  <si>
    <t>Spesifikasi : Petugas Supervisi sore hari kerja</t>
  </si>
  <si>
    <t>Jasa Tim Code Blue</t>
  </si>
  <si>
    <t>Spesifikasi : Leader team code blue</t>
  </si>
  <si>
    <t>Spesifikasi : Petugas Kompresi</t>
  </si>
  <si>
    <t>Honorarium Pengelolaan Keuangan pada SKPD</t>
  </si>
  <si>
    <t xml:space="preserve">Honor Bendahara Penerimaan </t>
  </si>
  <si>
    <t>Honor Bendahara Penerimaan Pembantu</t>
  </si>
  <si>
    <t>Honor Bendahara Pengeluaran</t>
  </si>
  <si>
    <t>Honor Bendahara Pengeluaran Pembantu</t>
  </si>
  <si>
    <t>Honor Pembantu Bendahara Pengeluaran</t>
  </si>
  <si>
    <t>Spesifikasi : kegiatan pemgembangan sim rs, kegiatan PKRS</t>
  </si>
  <si>
    <t>Spesifikasi : kegiatan penyediaan bahan habis pakai</t>
  </si>
  <si>
    <t>Spesifikasi : kegiatan penyediaan bahan logistik-1</t>
  </si>
  <si>
    <t>Spesifikasi : kegiatan penyediaan bahan logistik-2</t>
  </si>
  <si>
    <t>Spesifikasi : kegiatan penyediaan bahan logistik-3</t>
  </si>
  <si>
    <t>Spesifikasi : kegiatan penyediaan obat dan vaksin, non medis, medis</t>
  </si>
  <si>
    <t xml:space="preserve">Spesifikasi : kegiatan rapat koordinasi dan konsultasi </t>
  </si>
  <si>
    <t>Spesifikasi : kegiatan rehab</t>
  </si>
  <si>
    <t>Spesifikasi : Diklat &amp; Akreditasi</t>
  </si>
  <si>
    <t xml:space="preserve">Spesifikasi : subbag keuangan 2 orang x 12 bulan </t>
  </si>
  <si>
    <t xml:space="preserve">Honor pembantu pengurus barang </t>
  </si>
  <si>
    <t>Honor pengurus barang</t>
  </si>
  <si>
    <t>Honor PPK</t>
  </si>
  <si>
    <t>Honor PPTK</t>
  </si>
  <si>
    <t>Spesifikasi : seksi DIKLAT</t>
  </si>
  <si>
    <t xml:space="preserve">Spesifikasi : ka seksi pemeliharaan </t>
  </si>
  <si>
    <t>Spesifikasi : ka seksi perlengkapan</t>
  </si>
  <si>
    <t>Spesifikasi : ka subbag umum</t>
  </si>
  <si>
    <t>Spesifikasi : ka. subbag program humas</t>
  </si>
  <si>
    <t>Honorarium Pejabat  / Panitia Pengadaan Barang / Jasa</t>
  </si>
  <si>
    <t>Pejabat Pengadaan</t>
  </si>
  <si>
    <t>Spesifikasi : epurcahasing</t>
  </si>
  <si>
    <t xml:space="preserve">Tim pengadaan </t>
  </si>
  <si>
    <t>Spesifikasi : bahan logisitik kantor</t>
  </si>
  <si>
    <t xml:space="preserve">Spesifikasi : rehab dan pemeliharaan </t>
  </si>
  <si>
    <t>Spesifikasi : Prasarana dan Sarana pendukung fasyankes non medis</t>
  </si>
  <si>
    <t>Spesifikasi : Obat dan BHP</t>
  </si>
  <si>
    <t>Spesifikasi : fasyankes medis</t>
  </si>
  <si>
    <t>5.1.02</t>
  </si>
  <si>
    <t>Belanja Barang dan Jasa</t>
  </si>
  <si>
    <t>5.1.02.99</t>
  </si>
  <si>
    <t>Belanja Barang Jasa BLUD</t>
  </si>
  <si>
    <t>5.1.02.99.99</t>
  </si>
  <si>
    <t>5.1.02.99.99.9999</t>
  </si>
  <si>
    <t>5.1.02.01</t>
  </si>
  <si>
    <t xml:space="preserve">Belanja Barang </t>
  </si>
  <si>
    <t>5.1.02.01.01</t>
  </si>
  <si>
    <t>Belanja  Barang Pakai Habis</t>
  </si>
  <si>
    <t>5.1.02.01.01.0004</t>
  </si>
  <si>
    <t>Belanja Bahan - bahan Bakar dan Pelumas</t>
  </si>
  <si>
    <t>BBM Kendaraan Dinas</t>
  </si>
  <si>
    <t>liter</t>
  </si>
  <si>
    <t>Spesifikasi : Ambulance 2 buah ( Pertalite )</t>
  </si>
  <si>
    <t>Spesifikasi : Ambulance 2 buah ( Solar )</t>
  </si>
  <si>
    <t>Spesifikasi : Non Ambulance ( Pertalite )</t>
  </si>
  <si>
    <t>Spesifikasi : Non Ambulance ( Pertamax )</t>
  </si>
  <si>
    <t>5.1.02.01.01.0010</t>
  </si>
  <si>
    <t>Belanja bahan isi tabung gas</t>
  </si>
  <si>
    <t>Gas LPG</t>
  </si>
  <si>
    <t>tabung</t>
  </si>
  <si>
    <t xml:space="preserve">Spesifikasi : Tabung besar 50 kg </t>
  </si>
  <si>
    <t>Spesifikasi : Tabung kecil 12 kg</t>
  </si>
  <si>
    <t>5.1.02.01.01.0024</t>
  </si>
  <si>
    <t>Belanja Alat/bahan untuk kegiatan kantor- Alat Tulis Kantor</t>
  </si>
  <si>
    <t>Amplop</t>
  </si>
  <si>
    <t>lembar</t>
  </si>
  <si>
    <t>Spesifikasi : Hasil EKG</t>
  </si>
  <si>
    <t>Spesifikasi : Hasil Panoramic</t>
  </si>
  <si>
    <t>Spesifikasi : Hasil USG</t>
  </si>
  <si>
    <t>pak</t>
  </si>
  <si>
    <t>Spesifikasi : Kecil</t>
  </si>
  <si>
    <t>Spesifikasi : Kop Dinas</t>
  </si>
  <si>
    <t>Spesifikasi : Sedang</t>
  </si>
  <si>
    <t>Amplop AM</t>
  </si>
  <si>
    <t>Spesifikasi : Besar</t>
  </si>
  <si>
    <t>Spesifikasi : Sedang 308</t>
  </si>
  <si>
    <t>Amplop CR</t>
  </si>
  <si>
    <t>Spesifikasi : Besar kertas ivory</t>
  </si>
  <si>
    <t>Spesifikasi : CT Scan kertas ivory</t>
  </si>
  <si>
    <t>Spesifikasi : Sedang kertas ivory</t>
  </si>
  <si>
    <t>Amplop kising B</t>
  </si>
  <si>
    <t xml:space="preserve">Spesifikasi : </t>
  </si>
  <si>
    <t>Bak stempel</t>
  </si>
  <si>
    <t>buah</t>
  </si>
  <si>
    <t>Belanja Cetak Blanko/Form</t>
  </si>
  <si>
    <t>Spesifikasi : Blanko - blanko HVS 70 gr :</t>
  </si>
  <si>
    <t>Spesifikasi : Cetakan 1 folio 1 muka 60gr</t>
  </si>
  <si>
    <t>Spesifikasi : Cetakan 1 folio 2 muka 60gr</t>
  </si>
  <si>
    <t>Spesifikasi : Cetakan 1 folio 2 muka warna 60 gr</t>
  </si>
  <si>
    <t>Spesifikasi : Cetakan 1 folio full colour 70gr</t>
  </si>
  <si>
    <t>Spesifikasi : Cetakan 1/2 folio 1 muka 60gr</t>
  </si>
  <si>
    <t>Spesifikasi : Cetakan 1/2 folio 2 muka 60gr</t>
  </si>
  <si>
    <t>buku</t>
  </si>
  <si>
    <t>Spesifikasi : Kertas HVS, Cetakan 1 folio</t>
  </si>
  <si>
    <t>Spesifikasi : Kertas HVS, Cetakan 1/2 folio</t>
  </si>
  <si>
    <t>Spesifikasi : Kertas HVS, Cetakan 1/3 folio</t>
  </si>
  <si>
    <t>Spesifikasi : Kertas HVS, Cetakan 1/4 folio</t>
  </si>
  <si>
    <t>Spesifikasi : Kertas NCR 2 ply, Cetakan 1 folio</t>
  </si>
  <si>
    <t>Spesifikasi : Kertas NCR 2 ply, Cetakan 1/2 folio</t>
  </si>
  <si>
    <t>Spesifikasi : Kertas NCR 2 ply, Cetakan 1/3 folio</t>
  </si>
  <si>
    <t>Spesifikasi : Kertas NCR 2 ply, Cetakan 1/4 folio</t>
  </si>
  <si>
    <t>Spesifikasi : Kertas NCR 2 ply, Cetakan 1/6 folio</t>
  </si>
  <si>
    <t>Spesifikasi : Kertas NCR 3 ply, Cetakan 1 folio</t>
  </si>
  <si>
    <t>Spesifikasi : Kertas NCR 3 ply, Cetakan 1/2 folio</t>
  </si>
  <si>
    <t>Spesifikasi : Kertas NCR 3 ply, Cetakan 1/3 folio</t>
  </si>
  <si>
    <t>Spesifikasi : Kertas NCR 3 ply, Cetakan 1/4 folio</t>
  </si>
  <si>
    <t>Spesifikasi : Kertas NCR 3 ply, Cetakan 1/6 folio</t>
  </si>
  <si>
    <t>Benang kasur</t>
  </si>
  <si>
    <t>Big file/ amplop plastik</t>
  </si>
  <si>
    <t xml:space="preserve">Binder clip </t>
  </si>
  <si>
    <t>Spesifikasi : no. 107</t>
  </si>
  <si>
    <t>Spesifikasi : no. 111</t>
  </si>
  <si>
    <t>Spesifikasi : no. 155</t>
  </si>
  <si>
    <t>Spesifikasi : no. 200</t>
  </si>
  <si>
    <t>Spesifikasi : no. 260</t>
  </si>
  <si>
    <t xml:space="preserve">Bolpoin </t>
  </si>
  <si>
    <t>Spesifikasi : 4 warna</t>
  </si>
  <si>
    <t>Bolpoin</t>
  </si>
  <si>
    <t>Spesifikasi : Merah</t>
  </si>
  <si>
    <t>Spesifikasi : Standart</t>
  </si>
  <si>
    <t>Buku ekspedisi</t>
  </si>
  <si>
    <t>expl</t>
  </si>
  <si>
    <t>Buku folio 100</t>
  </si>
  <si>
    <t>Buku folio 300</t>
  </si>
  <si>
    <t>Buku IRI</t>
  </si>
  <si>
    <t>Spesifikasi : Dewasa isi 10 set</t>
  </si>
  <si>
    <t>Spesifikasi : Neonatal isi 10 set</t>
  </si>
  <si>
    <t>Spesifikasi : Obsterti isi 10 set</t>
  </si>
  <si>
    <t>Buku kwarto 100</t>
  </si>
  <si>
    <t>Buku skrip/tulis</t>
  </si>
  <si>
    <t>Cutter B Kenco</t>
  </si>
  <si>
    <t>Dokumen kiper</t>
  </si>
  <si>
    <t>File box</t>
  </si>
  <si>
    <t>Foto Copy</t>
  </si>
  <si>
    <t>Spesifikasi : A3</t>
  </si>
  <si>
    <t>Spesifikasi : A3 Bolak-balik</t>
  </si>
  <si>
    <t>Spesifikasi : A4</t>
  </si>
  <si>
    <t>Spesifikasi : Folio</t>
  </si>
  <si>
    <t>Spesifikasi : folio 2 muka</t>
  </si>
  <si>
    <t>Gunting</t>
  </si>
  <si>
    <t>Spesifikasi : besar</t>
  </si>
  <si>
    <t>Spesifikasi : sedang</t>
  </si>
  <si>
    <t>ID Card</t>
  </si>
  <si>
    <t>Isi bolpoin pantel</t>
  </si>
  <si>
    <t>Isi Cutter</t>
  </si>
  <si>
    <t>Isi steples</t>
  </si>
  <si>
    <t>dus</t>
  </si>
  <si>
    <t xml:space="preserve">Isi steples </t>
  </si>
  <si>
    <t>Spesifikasi : kecil</t>
  </si>
  <si>
    <t>Isolasi bening 1/2 x 72 Nache</t>
  </si>
  <si>
    <t>rol</t>
  </si>
  <si>
    <t>Isolasi bolak-balik sedang</t>
  </si>
  <si>
    <t>Jilid</t>
  </si>
  <si>
    <t>Spesifikasi : Hard Cover</t>
  </si>
  <si>
    <t>Spesifikasi : Soft Cover</t>
  </si>
  <si>
    <t>Kalender</t>
  </si>
  <si>
    <t>Spesifikasi : Tahun 2023</t>
  </si>
  <si>
    <t>Karet</t>
  </si>
  <si>
    <t>bks</t>
  </si>
  <si>
    <t>Kartu monitoring</t>
  </si>
  <si>
    <t>Spesifikasi : Uk fl BB BC Hijau</t>
  </si>
  <si>
    <t>Kartu Stok barang,obat, narkoba  kertas BC uk 1/2 fl</t>
  </si>
  <si>
    <t>Kartu tunggu pasien</t>
  </si>
  <si>
    <t>Klip board Formika</t>
  </si>
  <si>
    <t>Kwitansi panjang</t>
  </si>
  <si>
    <t>Label 103</t>
  </si>
  <si>
    <t>Label 107</t>
  </si>
  <si>
    <t>Label 112</t>
  </si>
  <si>
    <t>Label Semicoated ( Laborat )</t>
  </si>
  <si>
    <t>Lakban bening</t>
  </si>
  <si>
    <t>Lakban coklat</t>
  </si>
  <si>
    <t>Lakban hitam kain</t>
  </si>
  <si>
    <t>Laminating</t>
  </si>
  <si>
    <t>Lem alteko</t>
  </si>
  <si>
    <t>Lem Cair Joyko</t>
  </si>
  <si>
    <t>Metlin</t>
  </si>
  <si>
    <t>Mika</t>
  </si>
  <si>
    <t>Name Bag</t>
  </si>
  <si>
    <t>Odner 401</t>
  </si>
  <si>
    <t>Odner kecil</t>
  </si>
  <si>
    <t xml:space="preserve">Papan WB </t>
  </si>
  <si>
    <t>Spesifikasi : 60 X 90</t>
  </si>
  <si>
    <t>Spesifikasi : 60 X40</t>
  </si>
  <si>
    <t>Spesifikasi : 90 X 120</t>
  </si>
  <si>
    <t xml:space="preserve">Paper Clip </t>
  </si>
  <si>
    <t>Spesifikasi : Jumbo</t>
  </si>
  <si>
    <t>Penggaris</t>
  </si>
  <si>
    <t>Spesifikasi : besi</t>
  </si>
  <si>
    <t xml:space="preserve">Penggaris </t>
  </si>
  <si>
    <t>Spesifikasi : mika</t>
  </si>
  <si>
    <t xml:space="preserve">Penghapus </t>
  </si>
  <si>
    <t>Spesifikasi : kertas / Stip</t>
  </si>
  <si>
    <t>Spesifikasi : wb</t>
  </si>
  <si>
    <t>Penjilidan</t>
  </si>
  <si>
    <t>Spesifikasi : 100 s/d 300 lembar</t>
  </si>
  <si>
    <t>Spesifikasi : 300 lembar keatas</t>
  </si>
  <si>
    <t>Pensil 2b</t>
  </si>
  <si>
    <t>Pensil m/b</t>
  </si>
  <si>
    <t xml:space="preserve">Perfurator </t>
  </si>
  <si>
    <t>Spesifikasi : Besar 85 XL</t>
  </si>
  <si>
    <t>Spesifikasi : Kecil NO.30</t>
  </si>
  <si>
    <t>Pita mesin tik</t>
  </si>
  <si>
    <t xml:space="preserve">Pita printer </t>
  </si>
  <si>
    <t>Spesifikasi : ERC - 38</t>
  </si>
  <si>
    <t xml:space="preserve">Pita Refil </t>
  </si>
  <si>
    <t>Spesifikasi : 8758 Premium</t>
  </si>
  <si>
    <t>Spesifikasi : LX 300 Premium</t>
  </si>
  <si>
    <t>Retribusi poli</t>
  </si>
  <si>
    <t>Skin Marker Steril</t>
  </si>
  <si>
    <t xml:space="preserve">Snelhekter </t>
  </si>
  <si>
    <t>Spesifikasi : kertas</t>
  </si>
  <si>
    <t>Spesifikasi : plastik</t>
  </si>
  <si>
    <t>Spesifikasi : transparan</t>
  </si>
  <si>
    <t xml:space="preserve">Spidol </t>
  </si>
  <si>
    <t>Spesifikasi : papan WB</t>
  </si>
  <si>
    <t>Spesifikasi : permanen / Besar</t>
  </si>
  <si>
    <t>Stabilo</t>
  </si>
  <si>
    <t xml:space="preserve">Stempel </t>
  </si>
  <si>
    <t>Spesifikasi : date</t>
  </si>
  <si>
    <t xml:space="preserve">Spesifikasi : panaplek </t>
  </si>
  <si>
    <t xml:space="preserve">Stepler </t>
  </si>
  <si>
    <t>Spesifikasi : HD 10 Max</t>
  </si>
  <si>
    <t>Spesifikasi : HD 30 Kenko</t>
  </si>
  <si>
    <t>Steroform</t>
  </si>
  <si>
    <t>Stiker</t>
  </si>
  <si>
    <t xml:space="preserve">Stiker label </t>
  </si>
  <si>
    <t>Spesifikasi : uk. 2'x1-1/4' ( white + blue  )</t>
  </si>
  <si>
    <t>Spesifikasi : uk. 2'X2-3" ( white + blue )</t>
  </si>
  <si>
    <t>Stiker label</t>
  </si>
  <si>
    <t>Spesifikasi : uk. 2'x4' ( white )</t>
  </si>
  <si>
    <t>Stopmap</t>
  </si>
  <si>
    <t>Spesifikasi : Asman</t>
  </si>
  <si>
    <t xml:space="preserve">Stopmap </t>
  </si>
  <si>
    <t>Spesifikasi : batik kertas</t>
  </si>
  <si>
    <t>Spesifikasi : Status</t>
  </si>
  <si>
    <t>Tali ID Card</t>
  </si>
  <si>
    <t>Tali rafia</t>
  </si>
  <si>
    <t xml:space="preserve">Tinta stempel </t>
  </si>
  <si>
    <t>Spesifikasi : biasa</t>
  </si>
  <si>
    <t xml:space="preserve">Tinta Stempel </t>
  </si>
  <si>
    <t>Spesifikasi : Ponaplex</t>
  </si>
  <si>
    <t>Tip Dispenser</t>
  </si>
  <si>
    <t>Tip-ex botol</t>
  </si>
  <si>
    <t>botol</t>
  </si>
  <si>
    <t>Toner printer laser jet</t>
  </si>
  <si>
    <t>Trigonal</t>
  </si>
  <si>
    <t>box</t>
  </si>
  <si>
    <t>Spesifikasi : klip jumbo</t>
  </si>
  <si>
    <t>Spesifikasi : klip kecil</t>
  </si>
  <si>
    <t>baner</t>
  </si>
  <si>
    <t>m2</t>
  </si>
  <si>
    <t>5.1.02.01.01.0025</t>
  </si>
  <si>
    <t>Belanja alat/bahan untuk kegiatan kantor - kertas dan cover</t>
  </si>
  <si>
    <t>Karbon Daito folio</t>
  </si>
  <si>
    <t>Karbon fax</t>
  </si>
  <si>
    <t>Kertas BC Folio Putih</t>
  </si>
  <si>
    <t>Kertas buram</t>
  </si>
  <si>
    <t>Kertas cover</t>
  </si>
  <si>
    <t>Kertas foto</t>
  </si>
  <si>
    <t>Kertas hvs folio 70 gr</t>
  </si>
  <si>
    <t>Kertas hvs folio 80 gr</t>
  </si>
  <si>
    <t>Kertas hvs folio warna</t>
  </si>
  <si>
    <t>Kertas hvs kwarto 70 gr</t>
  </si>
  <si>
    <t>Kertas hvs kwarto 80 gr</t>
  </si>
  <si>
    <t>Kertas payung</t>
  </si>
  <si>
    <t>Kertas Post It 75 x 101</t>
  </si>
  <si>
    <t>Kertas Telstruk 75x65 2 ply</t>
  </si>
  <si>
    <t>Kertas Telstruk uk.75x65</t>
  </si>
  <si>
    <t>Kertas Termar uk.80x80</t>
  </si>
  <si>
    <t>Continous form</t>
  </si>
  <si>
    <t>Spesifikasi : 2 ply 9,5" X 11" ( 1/3 ) ( kasir )</t>
  </si>
  <si>
    <t>Spesifikasi : 3 ply (1/2) ( RO )</t>
  </si>
  <si>
    <t>Spesifikasi : 3 ply 9,5" X 11" ( laborat )</t>
  </si>
  <si>
    <t>Spesifikasi : 3 ply 9,5" X 11" (1/3) ( Askes )</t>
  </si>
  <si>
    <t>5.1.02.01.01.0027</t>
  </si>
  <si>
    <t>Belanj alat/bahan untuk kegiatan kantor- benda pos</t>
  </si>
  <si>
    <t>Meterai</t>
  </si>
  <si>
    <t>5.1.02.01.01.0029</t>
  </si>
  <si>
    <t>Belanja alat/bahan untuk kegiatan kantor - bahan komputer</t>
  </si>
  <si>
    <t>CD Blank</t>
  </si>
  <si>
    <t>Flashdisc 8GB</t>
  </si>
  <si>
    <t>Spesifikasi : 16GB</t>
  </si>
  <si>
    <t>Flashdisc 16GB</t>
  </si>
  <si>
    <t>Flashdisc 32GB</t>
  </si>
  <si>
    <t>Spesifikasi : 8GB</t>
  </si>
  <si>
    <t xml:space="preserve">Catridge </t>
  </si>
  <si>
    <t>Spesifikasi : Canon  print tinta warna</t>
  </si>
  <si>
    <t>Spesifikasi : Canon print tinta hitam</t>
  </si>
  <si>
    <t>Spesifikasi : CA91 hitam</t>
  </si>
  <si>
    <t>Spesifikasi : CA92 warna</t>
  </si>
  <si>
    <t xml:space="preserve">Tinta printer </t>
  </si>
  <si>
    <t>Spesifikasi : Epson hitam 664 warna</t>
  </si>
  <si>
    <t>Spesifikasi : Epson hitam 664</t>
  </si>
  <si>
    <t>Tinta print</t>
  </si>
  <si>
    <t>Spesifikasi :  Canon</t>
  </si>
  <si>
    <t>Spesifikasi :  pixma hitam</t>
  </si>
  <si>
    <t>Spesifikasi :  pixma warna</t>
  </si>
  <si>
    <t>Spesifikasi : Epson warna 001</t>
  </si>
  <si>
    <t>Spesifikasi : Data, warna</t>
  </si>
  <si>
    <t xml:space="preserve">Isi Toner </t>
  </si>
  <si>
    <t>Spesifikasi : Printer laserjet</t>
  </si>
  <si>
    <t>Spesifikasi : Foto Copy Laserjet</t>
  </si>
  <si>
    <t>Spesifikasi : Printer brother</t>
  </si>
  <si>
    <t>5.1.02.01.01.0030</t>
  </si>
  <si>
    <t>Belanja alat/bahan untuk kegiatan kantor-perabot kantor</t>
  </si>
  <si>
    <t>Alden L</t>
  </si>
  <si>
    <t>pail</t>
  </si>
  <si>
    <t>Baygon Spray</t>
  </si>
  <si>
    <t>Be fresh (Handsoap)</t>
  </si>
  <si>
    <t>Cangkir</t>
  </si>
  <si>
    <t>dusin</t>
  </si>
  <si>
    <t>Cong R-dust</t>
  </si>
  <si>
    <t>gln</t>
  </si>
  <si>
    <t>Cotton buds</t>
  </si>
  <si>
    <t>dust mop</t>
  </si>
  <si>
    <t>Spesifikasi : dust mop</t>
  </si>
  <si>
    <t>Ember</t>
  </si>
  <si>
    <t>Spesifikasi : Ember 30 ltr</t>
  </si>
  <si>
    <t>Spesifikasi : Ember Jumbo</t>
  </si>
  <si>
    <t>Spesifikasi : Ember Kecil</t>
  </si>
  <si>
    <t>Garpu kecil</t>
  </si>
  <si>
    <t>Gayung</t>
  </si>
  <si>
    <t>Spesifikasi : Gayung</t>
  </si>
  <si>
    <t>Gelas kaki</t>
  </si>
  <si>
    <t>Glade Gantung</t>
  </si>
  <si>
    <t>karton</t>
  </si>
  <si>
    <t>Glade Spray</t>
  </si>
  <si>
    <t>Glass cleaner</t>
  </si>
  <si>
    <t>galon</t>
  </si>
  <si>
    <t>Spesifikasi : Glass cleaner</t>
  </si>
  <si>
    <t>Hand soap (+tempat)</t>
  </si>
  <si>
    <t>Spesifikasi : Hand soap (+tempat)</t>
  </si>
  <si>
    <t>Handuk kecil</t>
  </si>
  <si>
    <t>Spesifikasi : Handuk kecil</t>
  </si>
  <si>
    <t>Kapur Barus Besar</t>
  </si>
  <si>
    <t>Spesifikasi : Kapur Barus Besar</t>
  </si>
  <si>
    <t>Kesed Karpet</t>
  </si>
  <si>
    <t>Spesifikasi : Kesed Karpet</t>
  </si>
  <si>
    <t>Korok wc</t>
  </si>
  <si>
    <t>Spesifikasi : Korok wc</t>
  </si>
  <si>
    <t>Lap makan</t>
  </si>
  <si>
    <t>Laudet L</t>
  </si>
  <si>
    <t>Lobi duster</t>
  </si>
  <si>
    <t>Lysol</t>
  </si>
  <si>
    <t>M softener L</t>
  </si>
  <si>
    <t>MOP</t>
  </si>
  <si>
    <t>Spesifikasi : MOP</t>
  </si>
  <si>
    <t>Nampan</t>
  </si>
  <si>
    <t xml:space="preserve">Oxo Bleach </t>
  </si>
  <si>
    <t>Pengki plastik</t>
  </si>
  <si>
    <t xml:space="preserve">Piring makan tamu </t>
  </si>
  <si>
    <t>Piring tulang kecil</t>
  </si>
  <si>
    <t>Prostex</t>
  </si>
  <si>
    <t>Spesifikasi : Prostex 1000ml</t>
  </si>
  <si>
    <t>Spesifikasi : Prostex 500ml</t>
  </si>
  <si>
    <t>Rinso</t>
  </si>
  <si>
    <t>Sabun</t>
  </si>
  <si>
    <t>Spesifikasi : Sabun Ekonomi</t>
  </si>
  <si>
    <t>Spesifikasi : Sabun Mandi</t>
  </si>
  <si>
    <t>Sabut cuci piring</t>
  </si>
  <si>
    <t>Spesifikasi : Sabut cuci piring</t>
  </si>
  <si>
    <t>Sabut Kawat</t>
  </si>
  <si>
    <t>Spesifikasi : Sabut Kawat</t>
  </si>
  <si>
    <t>Sapu Ijuk</t>
  </si>
  <si>
    <t>Spesifikasi : Sapu Ijuk</t>
  </si>
  <si>
    <t>Sapu Lawa-lawa</t>
  </si>
  <si>
    <t>Spesifikasi : Sapu Lawa-lawa</t>
  </si>
  <si>
    <t>Sapu Lidi Biasa</t>
  </si>
  <si>
    <t>Spesifikasi : Sapu Lidi Biasa</t>
  </si>
  <si>
    <t>Sapu Lidi Tangkai</t>
  </si>
  <si>
    <t>Spesifikasi : Sapu Lidi Tangkai</t>
  </si>
  <si>
    <t>Sarung tangan</t>
  </si>
  <si>
    <t>Spesifikasi : Sarung tangan</t>
  </si>
  <si>
    <t>Sendok besar</t>
  </si>
  <si>
    <t>Sendok kecil</t>
  </si>
  <si>
    <t>Sikat Baju</t>
  </si>
  <si>
    <t>Spesifikasi : Sikat Baju</t>
  </si>
  <si>
    <t>Sikat Kamar Mandi</t>
  </si>
  <si>
    <t>Spesifikasi : Sikat Kamar Mandi</t>
  </si>
  <si>
    <t>Slaber</t>
  </si>
  <si>
    <t>Spesifikasi : Slaber</t>
  </si>
  <si>
    <t>Sleek</t>
  </si>
  <si>
    <t>Spesifikasi : Sleek</t>
  </si>
  <si>
    <t>Soklin Pemutih 1 ltr</t>
  </si>
  <si>
    <t>Spesifikasi : Soklin Pemutih 1 ltr</t>
  </si>
  <si>
    <t>Soklin Pewangi</t>
  </si>
  <si>
    <t>kantong</t>
  </si>
  <si>
    <t>Spesifikasi : Soklin Pewangi</t>
  </si>
  <si>
    <t>Sorok Air / Pel Karet</t>
  </si>
  <si>
    <t>Spesifikasi : Sorok Air / Pel Karet</t>
  </si>
  <si>
    <t xml:space="preserve">Sour L </t>
  </si>
  <si>
    <t>Sprayer</t>
  </si>
  <si>
    <t>Spesifikasi : Sprayer</t>
  </si>
  <si>
    <t>Sunlight</t>
  </si>
  <si>
    <t>Spesifikasi : Sunlight cair botol 455ml</t>
  </si>
  <si>
    <t>Spesifikasi : Sunligt 800 ml</t>
  </si>
  <si>
    <t>Super mop</t>
  </si>
  <si>
    <t>Spesifikasi : Super mop</t>
  </si>
  <si>
    <t xml:space="preserve">Taplak meja </t>
  </si>
  <si>
    <t>Tempat sampah injak</t>
  </si>
  <si>
    <t>tempat snack dokter dan struktural</t>
  </si>
  <si>
    <t>Tisu</t>
  </si>
  <si>
    <t>Spesifikasi : Tisu Gulung</t>
  </si>
  <si>
    <t>Trendi botol</t>
  </si>
  <si>
    <t>Spesifikasi : Trendi botol</t>
  </si>
  <si>
    <t>Tutup gelas kertas</t>
  </si>
  <si>
    <t>Tongkat supermop</t>
  </si>
  <si>
    <t>Vas bunga/ Pot bunga</t>
  </si>
  <si>
    <t>Vixal 500 ml</t>
  </si>
  <si>
    <t>Spesifikasi : Vixal 500 ml</t>
  </si>
  <si>
    <t>wiper kaca</t>
  </si>
  <si>
    <t>Spesifikasi : wiper kaca</t>
  </si>
  <si>
    <t>karbol</t>
  </si>
  <si>
    <t>refil dusmoop</t>
  </si>
  <si>
    <t>Spesifikasi : uk. 60 cm</t>
  </si>
  <si>
    <t>shampo</t>
  </si>
  <si>
    <t xml:space="preserve">Spesifikasi : untuk pasien gelandangan </t>
  </si>
  <si>
    <t>5.1.02.01.01.0032</t>
  </si>
  <si>
    <t>Belanja Perlengkapan Dinas</t>
  </si>
  <si>
    <t>Atribut pegawai</t>
  </si>
  <si>
    <t>Spesifikasi : id card, pin,lencana, papan nama dll.</t>
  </si>
  <si>
    <t>Baju Kerja</t>
  </si>
  <si>
    <t>stel</t>
  </si>
  <si>
    <t>Spesifikasi : VK</t>
  </si>
  <si>
    <t>Spesifikasi : perinatologi</t>
  </si>
  <si>
    <t xml:space="preserve">sandal </t>
  </si>
  <si>
    <t>Spesifikasi : sandal tertutup</t>
  </si>
  <si>
    <t>Jas Operasi IBS</t>
  </si>
  <si>
    <t>5.1.02.01.01.0035</t>
  </si>
  <si>
    <t>Belanja alat bahan untuk kegiatan kantor , Souvenir, cinderamata</t>
  </si>
  <si>
    <t>Souvenir</t>
  </si>
  <si>
    <t>Plakat + Tempat</t>
  </si>
  <si>
    <t>Karangan Bunga</t>
  </si>
  <si>
    <t>5.1.02.01.01.0036</t>
  </si>
  <si>
    <t>Belanja alat/bahan untuk kegiatan kantor-alat /bahan kegiatan kantor lainnya</t>
  </si>
  <si>
    <t xml:space="preserve">Calkulator </t>
  </si>
  <si>
    <t>Gunting besi No. 8</t>
  </si>
  <si>
    <t>Spesifikasi : Bahan pelayanan kesehatan untuk keperluan jahit</t>
  </si>
  <si>
    <t>Gunting besi No. 9</t>
  </si>
  <si>
    <t xml:space="preserve">handuk/bedong </t>
  </si>
  <si>
    <t>Spesifikasi : untuk pasien gelandangan dan pasien Covid</t>
  </si>
  <si>
    <t>Jarum mesin No. 11, 13, 14</t>
  </si>
  <si>
    <t>bungkus</t>
  </si>
  <si>
    <t>Jarum tangan</t>
  </si>
  <si>
    <t>Liringan</t>
  </si>
  <si>
    <t>Minyak mesin</t>
  </si>
  <si>
    <t>btl</t>
  </si>
  <si>
    <t xml:space="preserve">pakaian dalam/ popok </t>
  </si>
  <si>
    <t>Pendedel</t>
  </si>
  <si>
    <t>Pigura</t>
  </si>
  <si>
    <t>Spesifikasi : pigura 20R</t>
  </si>
  <si>
    <t>Sekoci</t>
  </si>
  <si>
    <t>Siler jus</t>
  </si>
  <si>
    <t>Spesifikasi : Bahan pelayanan kesehatan untuk instalasi gizi</t>
  </si>
  <si>
    <t>Tali dinamo</t>
  </si>
  <si>
    <t xml:space="preserve">Tali mesin jahit          </t>
  </si>
  <si>
    <t>Tempat / penjepit jarum</t>
  </si>
  <si>
    <t>Waslap</t>
  </si>
  <si>
    <t>Spesifikasi : Bahan pelayanan kesehatan untuk instalasi farmasi</t>
  </si>
  <si>
    <t>Spesifikasi : Tisu Kotak B</t>
  </si>
  <si>
    <t>Plastik 1 kg</t>
  </si>
  <si>
    <t>Plastik 1/2 kg</t>
  </si>
  <si>
    <t>Plastik 1/2 ons</t>
  </si>
  <si>
    <t>Plastik 1/4 kg</t>
  </si>
  <si>
    <t>Plastik 2 kg</t>
  </si>
  <si>
    <t>Plastik 5 kg</t>
  </si>
  <si>
    <t>Plastik 5 kg Boyo</t>
  </si>
  <si>
    <t>Plastik 5kg tebal</t>
  </si>
  <si>
    <t>pcs</t>
  </si>
  <si>
    <t>Plastik jumbo  uk. 10 kg</t>
  </si>
  <si>
    <t>Plastik Klip Besar 13x8,7 ( polos )</t>
  </si>
  <si>
    <t>Plastik Klip Besar 13x8,7 cetak</t>
  </si>
  <si>
    <t>Plastik Klip Jumbo 15x10 ( cetak )</t>
  </si>
  <si>
    <t>Plastik Klip Jumbo 15x10 ( polos )</t>
  </si>
  <si>
    <t>Plastik Klip Jumbo 12x20 ( polos )</t>
  </si>
  <si>
    <t>Plastik klip kantong darah 20 x30</t>
  </si>
  <si>
    <t>Plastik Klip Kecil 8x5</t>
  </si>
  <si>
    <t>Plastik Klip Sedang 10x7</t>
  </si>
  <si>
    <t>Plastik Klip Sedang 17x11( cetak )</t>
  </si>
  <si>
    <t>Plastik Klip Sedang 17x11(polos )</t>
  </si>
  <si>
    <t>Plastik risol</t>
  </si>
  <si>
    <t>Sarung tangan plastik</t>
  </si>
  <si>
    <t>Piring Snack</t>
  </si>
  <si>
    <t>Sendok agar-agar</t>
  </si>
  <si>
    <t>Sendok Plastik Putih</t>
  </si>
  <si>
    <t>Sendok sirup</t>
  </si>
  <si>
    <t>Mangkuk plastik</t>
  </si>
  <si>
    <t>Meteran</t>
  </si>
  <si>
    <t>Mika 5M</t>
  </si>
  <si>
    <t>Mika 6A</t>
  </si>
  <si>
    <t>Mika 6L</t>
  </si>
  <si>
    <t>Mika dus</t>
  </si>
  <si>
    <t>Mika burger</t>
  </si>
  <si>
    <t>Kresek kecil</t>
  </si>
  <si>
    <t>Kresek sedang</t>
  </si>
  <si>
    <t>Kresek Sedang Putih</t>
  </si>
  <si>
    <t>Lilin</t>
  </si>
  <si>
    <t>Kapur jahit</t>
  </si>
  <si>
    <t>Kertas Puyer 8 X 11</t>
  </si>
  <si>
    <t>Kertas Puyer 9 x 7 Putih</t>
  </si>
  <si>
    <t>Kresek cetak</t>
  </si>
  <si>
    <t>Cup 12 oz t tutup</t>
  </si>
  <si>
    <t>Cup snek kotak tipe GX 6a</t>
  </si>
  <si>
    <t>celana pendek</t>
  </si>
  <si>
    <t>Cling Warb besar</t>
  </si>
  <si>
    <t>baju</t>
  </si>
  <si>
    <t>Benang biru muda</t>
  </si>
  <si>
    <t>Benang hijau muda</t>
  </si>
  <si>
    <t>Benang putih</t>
  </si>
  <si>
    <t>Cap Agar-agar + tutup</t>
  </si>
  <si>
    <t>Dus makan</t>
  </si>
  <si>
    <t>Elastik biasa</t>
  </si>
  <si>
    <t>gulung</t>
  </si>
  <si>
    <t>Elastik lbr 1 cm</t>
  </si>
  <si>
    <t>Elastik lbr 3 cm</t>
  </si>
  <si>
    <t>Fiselin tebal</t>
  </si>
  <si>
    <t>meter</t>
  </si>
  <si>
    <t>Garpu buah plastik isi 80</t>
  </si>
  <si>
    <t>Kresek</t>
  </si>
  <si>
    <t>Spesifikasi : kecil hitam</t>
  </si>
  <si>
    <t>Spesifikasi : Sp. Jumbo hitam</t>
  </si>
  <si>
    <t>Spesifikasi : Sp. jumbo kuning</t>
  </si>
  <si>
    <t>Kantong plastik</t>
  </si>
  <si>
    <t>kg</t>
  </si>
  <si>
    <t>Spesifikasi : hitam 75 x 85</t>
  </si>
  <si>
    <t>Spesifikasi : kuning 75 x 85</t>
  </si>
  <si>
    <t>Peti mati</t>
  </si>
  <si>
    <t>Spesifikasi : Bahan pelayanan kesehatan untuk pemulasaraan jenazah</t>
  </si>
  <si>
    <t>Kantong Jenasah</t>
  </si>
  <si>
    <t xml:space="preserve">Spesifikasi : bahan pelayanan untuk pemulasaraan jenasah </t>
  </si>
  <si>
    <t>Kain Mori</t>
  </si>
  <si>
    <t>pis</t>
  </si>
  <si>
    <t>Tisu Makan</t>
  </si>
  <si>
    <t>Tisu Makan Potong</t>
  </si>
  <si>
    <t xml:space="preserve">Bendera </t>
  </si>
  <si>
    <t>Spesifikasi : bendera uk. 60 x 90</t>
  </si>
  <si>
    <t>paket</t>
  </si>
  <si>
    <t>5.1.02.01.01.0043</t>
  </si>
  <si>
    <t>Belanja Natura</t>
  </si>
  <si>
    <t>Makanan dan Minuman Harian Pegawai</t>
  </si>
  <si>
    <t>Spesifikasi : Harian Pegawai</t>
  </si>
  <si>
    <t>Makanan dan Minuman</t>
  </si>
  <si>
    <t>Spesifikasi : Kerja bakti, pawai dan kegiatan lainnya</t>
  </si>
  <si>
    <t>Minuman</t>
  </si>
  <si>
    <t>Spesifikasi : aqua: 2 dus x 12</t>
  </si>
  <si>
    <t xml:space="preserve"> Minuman</t>
  </si>
  <si>
    <t>Spesifikasi : minuman kaleng/botol/kotak</t>
  </si>
  <si>
    <t>5.1.02.01.01.0052</t>
  </si>
  <si>
    <t>Belanja Makanan dan Minuman Rapat</t>
  </si>
  <si>
    <t xml:space="preserve">jamuan makan untuk rapat diluar kantor </t>
  </si>
  <si>
    <t>Spesifikasi : half day dalam kota</t>
  </si>
  <si>
    <t>Spesifikasi : half day luar kota</t>
  </si>
  <si>
    <t>5.1.02.01.01.0053</t>
  </si>
  <si>
    <t>Belanja Makanan dan Minuman Jamuan Tamu</t>
  </si>
  <si>
    <t>Makan dan minum Tamu</t>
  </si>
  <si>
    <t xml:space="preserve">Spesifikasi : makan : 64 orang  </t>
  </si>
  <si>
    <t>porsi</t>
  </si>
  <si>
    <t xml:space="preserve">Spesifikasi : Prasmanan : 100 </t>
  </si>
  <si>
    <t xml:space="preserve">Spesifikasi : snack : 500 orang </t>
  </si>
  <si>
    <t>5.1.02.01.01.0054</t>
  </si>
  <si>
    <t>Belanja Makanan dan Minuman pada fasilitas pelayanan urusan kesehatan</t>
  </si>
  <si>
    <t>Makanan Pasien</t>
  </si>
  <si>
    <t>orang/hari</t>
  </si>
  <si>
    <t xml:space="preserve">Spesifikasi : kelas I </t>
  </si>
  <si>
    <t xml:space="preserve">Spesifikasi : kelas II </t>
  </si>
  <si>
    <t xml:space="preserve">Spesifikasi : kelas III </t>
  </si>
  <si>
    <t>Spesifikasi : kelas utama</t>
  </si>
  <si>
    <t>Makanan perujuk</t>
  </si>
  <si>
    <t>Spesifikasi : paket snack</t>
  </si>
  <si>
    <t xml:space="preserve">Pembulatan </t>
  </si>
  <si>
    <t>5.1.02.01.01.0076</t>
  </si>
  <si>
    <t xml:space="preserve">Belanja pakaian Olah Raga </t>
  </si>
  <si>
    <t>Pakaian Olahraga</t>
  </si>
  <si>
    <t>5.1.02.02</t>
  </si>
  <si>
    <t>Belanja jasa</t>
  </si>
  <si>
    <t>5.1.02.02.01</t>
  </si>
  <si>
    <t>Belanja jasa kantor</t>
  </si>
  <si>
    <t>5.1.02.02.01.0004</t>
  </si>
  <si>
    <t>Honor Tim Pelaksana Kegiatan dan Sekretariat Tim Pelaksana Kegiatan</t>
  </si>
  <si>
    <t>Honor pengelola SIMDA</t>
  </si>
  <si>
    <t>5.1.02.02.01.0008</t>
  </si>
  <si>
    <t>Honor Tim Penyusun Jurnal, Buletin, Majalah, Pengelola Teknologi dan Pengelola Website</t>
  </si>
  <si>
    <t>Honor Tim Pengelola teknologi Informasi / webiste</t>
  </si>
  <si>
    <t xml:space="preserve">Spesifikasi : Admin WEB SIMRS 1 </t>
  </si>
  <si>
    <t>Spesifikasi : Operator SISDMK</t>
  </si>
  <si>
    <t>Spesifikasi : Operator SIMRS</t>
  </si>
  <si>
    <t>5.1.02.02.01.0014</t>
  </si>
  <si>
    <t>Belanja jasa tenaga Kesehatan</t>
  </si>
  <si>
    <t>Honor Tenaga Kontrak</t>
  </si>
  <si>
    <t>5.1.02.02.01.0015</t>
  </si>
  <si>
    <t>Belanja jasa tenaga laboratorium</t>
  </si>
  <si>
    <t>Biaya pemeriksaan penunjang parsial pasien PBI/Non PBI</t>
  </si>
  <si>
    <t>bulan</t>
  </si>
  <si>
    <t>Spesifikasi : lab utama, prodia, cito , atin</t>
  </si>
  <si>
    <t>Biaya penggantian pengolahan darah</t>
  </si>
  <si>
    <t xml:space="preserve">Spesifikasi : PMI Kab. Purbalingga , PMI Banyumas </t>
  </si>
  <si>
    <t>5.1.02.02.01.0021</t>
  </si>
  <si>
    <t>Belanja sewa musik</t>
  </si>
  <si>
    <t>Sajian Musik</t>
  </si>
  <si>
    <t>Spesifikasi : Honor petugas keroncong ,siter dll.</t>
  </si>
  <si>
    <t>5.1.02.02.01.0026</t>
  </si>
  <si>
    <t>Belanja jasa tenaga administrasi</t>
  </si>
  <si>
    <t>Honor tenaga kontrak</t>
  </si>
  <si>
    <t>5.1.02.02.01.0029</t>
  </si>
  <si>
    <t>Belanja jasa tenaga ahli lainnya</t>
  </si>
  <si>
    <t>Honorarium Dewan Pengawas</t>
  </si>
  <si>
    <t>org/bln</t>
  </si>
  <si>
    <t>Spesifikasi : Ketua</t>
  </si>
  <si>
    <t>Spesifikasi : Sekretaris</t>
  </si>
  <si>
    <t>Honor pelatih senam</t>
  </si>
  <si>
    <t>THR dan gaji 13 dewas</t>
  </si>
  <si>
    <t xml:space="preserve">Spesifikasi : 2 org </t>
  </si>
  <si>
    <t>5.1.02.02.01.0033</t>
  </si>
  <si>
    <t>Belanja Jasa Tenaga Supir</t>
  </si>
  <si>
    <t xml:space="preserve">honor supir </t>
  </si>
  <si>
    <t>5.1.02.02.01.0034</t>
  </si>
  <si>
    <t xml:space="preserve">Belanja Jasa Tenaga Juru Masak </t>
  </si>
  <si>
    <t xml:space="preserve">honor tenaga juru masak </t>
  </si>
  <si>
    <t>5.1.02.02.01.0036</t>
  </si>
  <si>
    <t>Belanja Jasa Audit</t>
  </si>
  <si>
    <t>Audit KAP</t>
  </si>
  <si>
    <t>Spesifikasi :</t>
  </si>
  <si>
    <t>5.1.02.02.01.0038</t>
  </si>
  <si>
    <t>Belanja Dekorasi Tata Rias</t>
  </si>
  <si>
    <t>Dekorasi</t>
  </si>
  <si>
    <t>5.1.02.02.01.0042</t>
  </si>
  <si>
    <t>Belanja jasa pelaksanaan transaksi keuangan</t>
  </si>
  <si>
    <t>Biaya Transfer, pajak bank dll</t>
  </si>
  <si>
    <t>5.1.02.02.01.0051</t>
  </si>
  <si>
    <t>Belanja Jasa Pengolahan Sampah</t>
  </si>
  <si>
    <t>Setoran Sampah</t>
  </si>
  <si>
    <t>5.1.02.02.01.0055</t>
  </si>
  <si>
    <t>Belanja Iklan Reklame , Film dan Pemotretan</t>
  </si>
  <si>
    <t>Iklan media massa</t>
  </si>
  <si>
    <t>Spesifikasi : radio,  radar, suara merdeka, dan iklan lain</t>
  </si>
  <si>
    <t>5.1.02.02.01.0059</t>
  </si>
  <si>
    <t>Belanja Tagihan  Telepon</t>
  </si>
  <si>
    <t>Langganan Telepon Dinas</t>
  </si>
  <si>
    <t>Pulsa</t>
  </si>
  <si>
    <t>Spesifikasi : TPPRI, Instalasi Farmasi, IBS,ICU, Supervisi, Perinatal, VK dan lain-lain</t>
  </si>
  <si>
    <t>5.1.02.02.01.0060</t>
  </si>
  <si>
    <t>Belanja Tagihan Air</t>
  </si>
  <si>
    <t>Langganan Air</t>
  </si>
  <si>
    <t>5.1.02.02.01.0061</t>
  </si>
  <si>
    <t>Belanja Tagihan Listrik</t>
  </si>
  <si>
    <t>Langganan Listrik Dinas</t>
  </si>
  <si>
    <t>5.1.02.02.01.0062</t>
  </si>
  <si>
    <t>Belanja langganan jurnal/suratkabar</t>
  </si>
  <si>
    <t>Bacaan pasien klas utama IV</t>
  </si>
  <si>
    <t>Spesifikasi : Radar Banyumas</t>
  </si>
  <si>
    <t>Buku ilmiah</t>
  </si>
  <si>
    <t xml:space="preserve">Suara Merdeka </t>
  </si>
  <si>
    <t>5.1.02.02.01.0063</t>
  </si>
  <si>
    <t>Belanja Kawat/Faksimil/Internet/TV berlangganan</t>
  </si>
  <si>
    <t>Internet</t>
  </si>
  <si>
    <t>Spesifikasi : Astinet dan telkom</t>
  </si>
  <si>
    <t>Spesifikasi : JLM Mixture dedicated</t>
  </si>
  <si>
    <t>5.1.02.02.01.0064</t>
  </si>
  <si>
    <t>Belanja Paket / Pengiriman</t>
  </si>
  <si>
    <t>Ongkos kirim</t>
  </si>
  <si>
    <t>kali</t>
  </si>
  <si>
    <t>Spesifikasi : Kilat Khusus</t>
  </si>
  <si>
    <t>5.1.02.02.01.0066</t>
  </si>
  <si>
    <t>Belanja Registrasi dan Keanggotaan</t>
  </si>
  <si>
    <t>Iuran ARSADA</t>
  </si>
  <si>
    <t>Iuran PERSI</t>
  </si>
  <si>
    <t>5.1.02.02.01.0067</t>
  </si>
  <si>
    <t>Belanja Pembayaran Pajak, Bea dan Perijinan</t>
  </si>
  <si>
    <t>Biaya Pengurusan Ijin Perawat dan SIP Dokter</t>
  </si>
  <si>
    <t>Pajak Bumi dan Bangunan</t>
  </si>
  <si>
    <t>Perizinan Radiologi</t>
  </si>
  <si>
    <t>Spesifikasi : film bedge</t>
  </si>
  <si>
    <t>Ijin HD</t>
  </si>
  <si>
    <t xml:space="preserve">tahun </t>
  </si>
  <si>
    <t xml:space="preserve">Study banding </t>
  </si>
  <si>
    <t>org</t>
  </si>
  <si>
    <t>Spesifikasi : 20 orang</t>
  </si>
  <si>
    <t>5.1.02.02.01.0069</t>
  </si>
  <si>
    <t>Belanja Pengolahan Air Limbah</t>
  </si>
  <si>
    <t>Pemeriksaan air (termasuk uji usap)</t>
  </si>
  <si>
    <t>5.1.02.02.01.0077</t>
  </si>
  <si>
    <t>Belanja Jasa Pelayanan Kesehatan Bagi Non ASN</t>
  </si>
  <si>
    <t xml:space="preserve">Belanja Jasa Pelayanan Kesehatan bagi Non ASN </t>
  </si>
  <si>
    <t>5.1.02.02.02</t>
  </si>
  <si>
    <t>Belanja Iuran Jaminan Kesehatan/ Asuransi</t>
  </si>
  <si>
    <t>5.1.02.02.02.0005</t>
  </si>
  <si>
    <t>Belanja Iuran Jaminan Kesehatan bagi non ASN</t>
  </si>
  <si>
    <t>Premi Asuransi Kesehatan</t>
  </si>
  <si>
    <t>5.1.02.02.02.0008</t>
  </si>
  <si>
    <t>Belanja Premi Asuransi Barang Milik Daerah</t>
  </si>
  <si>
    <t>Premi Asuransi Tanggung Gugat Dokter</t>
  </si>
  <si>
    <t>Premi Asuransi Kendaraan</t>
  </si>
  <si>
    <t>Spesifikasi : expander</t>
  </si>
  <si>
    <t>5.1.02.02.04</t>
  </si>
  <si>
    <t>Belanja Sewa Peralatan dan Mesin</t>
  </si>
  <si>
    <t>5.1.02.02.04.0036</t>
  </si>
  <si>
    <t>Belanja Sewa Kendaraan Bermotor Penumpang</t>
  </si>
  <si>
    <t>Sewa Mobil</t>
  </si>
  <si>
    <t>hari</t>
  </si>
  <si>
    <t>Spesifikasi : Mobil Box</t>
  </si>
  <si>
    <t>5.1.02.02.04.0117</t>
  </si>
  <si>
    <t>Belanja sewa alat kantor lainnya</t>
  </si>
  <si>
    <t>Sewa Blower</t>
  </si>
  <si>
    <t>Sewa carpet</t>
  </si>
  <si>
    <t>Sewa Soundsystem</t>
  </si>
  <si>
    <t>Sewa Peralatan makan</t>
  </si>
  <si>
    <t>Sewa pengharum ruangan</t>
  </si>
  <si>
    <t>5.1.02.02.04.0118</t>
  </si>
  <si>
    <t>Belanja sewa mebel</t>
  </si>
  <si>
    <t>Sewa Kursi</t>
  </si>
  <si>
    <t>Spesifikasi : Kursi Plastik</t>
  </si>
  <si>
    <t>Spesifikasi : Kursi Stainlessteel</t>
  </si>
  <si>
    <t xml:space="preserve">Sewa Meja </t>
  </si>
  <si>
    <t>Sewa Meja</t>
  </si>
  <si>
    <t>Spesifikasi : Meja Prasmanan/ meja bundar</t>
  </si>
  <si>
    <t>Sewa Tenda/panggung</t>
  </si>
  <si>
    <t>5.1.02.02.04.0232</t>
  </si>
  <si>
    <t>Belanja Sewa Alat Kedokteran Lainnya</t>
  </si>
  <si>
    <t>belanja sewa alat ESWL</t>
  </si>
  <si>
    <t>pasien</t>
  </si>
  <si>
    <t>biaya sewa alat ESWL</t>
  </si>
  <si>
    <t>Spesifikasi : tahun 2024</t>
  </si>
  <si>
    <t>biaya sewa alat CT Scan</t>
  </si>
  <si>
    <t>biaya sewa PACS</t>
  </si>
  <si>
    <t>JUMLAH</t>
  </si>
  <si>
    <t xml:space="preserve">Purbalingga, </t>
  </si>
  <si>
    <t>Direktur RSUD dr.R.Goeteng Taroenadibrata</t>
  </si>
  <si>
    <t>Tri Wulan I</t>
  </si>
  <si>
    <t>Rp</t>
  </si>
  <si>
    <t>Tri Wulan II</t>
  </si>
  <si>
    <t>Tri Wulan III</t>
  </si>
  <si>
    <t>Tri Wulan IV</t>
  </si>
  <si>
    <t>drg. Hanung Wikantono, MPPM</t>
  </si>
  <si>
    <t>NIP. 19670522 199212 1 001</t>
  </si>
  <si>
    <t>DIVERIFIKASI DAN DITELITI OLEH</t>
  </si>
  <si>
    <t>NAMA</t>
  </si>
  <si>
    <t>NIP</t>
  </si>
  <si>
    <t>JABATAN</t>
  </si>
  <si>
    <t>PARAF</t>
  </si>
  <si>
    <t>Titin Werdiningsih, S.Sos</t>
  </si>
  <si>
    <t>19670923 198703 2 003</t>
  </si>
  <si>
    <t>Kepala Bagian Tata Usaha</t>
  </si>
  <si>
    <t>Suwarno, s.Kep.Ns</t>
  </si>
  <si>
    <t>19710712 199203 1 012</t>
  </si>
  <si>
    <t>Kepala Subbag Umum</t>
  </si>
  <si>
    <t>Shinta Kusuma Tri Junati, A.Md</t>
  </si>
  <si>
    <t xml:space="preserve">Kepala Subbag Keuangan </t>
  </si>
  <si>
    <t>Sutarmo, S.Kep.Ns</t>
  </si>
  <si>
    <t>19690409 199103 1 007</t>
  </si>
  <si>
    <t xml:space="preserve">Kepala Subbag Program &amp; Humas </t>
  </si>
  <si>
    <t>TAHUN ANGGARAN 2025</t>
  </si>
  <si>
    <t>Januari s/d Desember 2025</t>
  </si>
  <si>
    <t xml:space="preserve">Spesifikasi : 1 orang x 6 bulan </t>
  </si>
  <si>
    <t xml:space="preserve">Spesifikasi : 2 orang x 6 bulan </t>
  </si>
  <si>
    <t xml:space="preserve">Spesifikasi : kegiatan penyediaan Gaji  1 orang x 6 bulan </t>
  </si>
  <si>
    <t>Spesifikasi : 3 orang x 6 bln</t>
  </si>
  <si>
    <t>Spesifikasi : ICU</t>
  </si>
  <si>
    <t>Baju kerja</t>
  </si>
  <si>
    <t>Spesifikasi : Gizi</t>
  </si>
  <si>
    <t>Spesifikasi : Rekening Tahun 2025</t>
  </si>
  <si>
    <t>Spesifikasi : Rek. Tahun 2025</t>
  </si>
  <si>
    <t xml:space="preserve">Sewa calmic dispenser tissu wastafel </t>
  </si>
  <si>
    <t>Spesifikasi : tahun 2025</t>
  </si>
  <si>
    <t>Spesifikasi : Hutang iur jaminan asuransi kesehatan th 2020-2024</t>
  </si>
  <si>
    <t>5.1.01.02.06.0067</t>
  </si>
  <si>
    <t>5.1.02.02.01.0080</t>
  </si>
  <si>
    <t>Spesifikasi : Anggota 4 org x 10 bln</t>
  </si>
  <si>
    <t xml:space="preserve">Spesifikasi : 9 bln </t>
  </si>
  <si>
    <t>Spesifikasi : Administrasi Radiologi (Tunj.Radiasi) 1 orang x9 bulan</t>
  </si>
  <si>
    <t>Spesifikasi : Petugas Proteksi Radiasi 2 orang x 9 bulan</t>
  </si>
  <si>
    <t>Spesifikasi : Petugas Radiografer (Tunj.Radiasi) 3 orang x9 bulan</t>
  </si>
  <si>
    <t>Spesifikasi : Tenaga HS Radiologi (Tunj.Radiasi) 1 orang x 9 bulan</t>
  </si>
  <si>
    <t xml:space="preserve">Spesifikasi : Tenaga tehnis 1 orang x9 bulan </t>
  </si>
  <si>
    <t>Spesifikasi : Tenaga tehnis 8 orang x9 bulan</t>
  </si>
  <si>
    <t>Non Alokasi</t>
  </si>
  <si>
    <t>Spesifikasi : 8 bulan</t>
  </si>
  <si>
    <t xml:space="preserve">Spesifikasi : 8 bulan </t>
  </si>
  <si>
    <t>Jasa Outshorsing Satpam 10 org x 9 bln</t>
  </si>
  <si>
    <t xml:space="preserve">bulan </t>
  </si>
  <si>
    <t>Spesifikasi : SD,SLTP,SLTA,DI 96 orang x 12 bln</t>
  </si>
  <si>
    <t>Spesifikasi : D IV dan SI umum 32 orang x 12 bln</t>
  </si>
  <si>
    <t>Spesifikasi : D III umum 17 orang x 12 bln</t>
  </si>
  <si>
    <t>Spesifikasi : 7 org  x 12 bln</t>
  </si>
  <si>
    <t>Spesifikasi : 13 org x 12 bln</t>
  </si>
  <si>
    <t>Spesifikasi : BPJS,JKK,JKM Non ASN 4%</t>
  </si>
  <si>
    <t>Spesifikasi : Apoteker,  6 orang x 12 bln</t>
  </si>
  <si>
    <t>Spesifikasi : DIII Fungsional (Tenkes) 12 bln</t>
  </si>
  <si>
    <t>Spesifikasi : Dokter spesialis, 11 orang x 12 bln</t>
  </si>
  <si>
    <t>Spesifikasi : Dokter Sub spesialis, 1 orang x 12 bln</t>
  </si>
  <si>
    <t>Spesifikasi : Profesi Ners SI,100 orang x 12 bln</t>
  </si>
  <si>
    <t>5.1.01.01.09.0002</t>
  </si>
  <si>
    <t>Belanja Iuran Jaminan Kesehatan PPPK</t>
  </si>
  <si>
    <t>Iuran Jaminan Kesehatan  PPPK</t>
  </si>
  <si>
    <t>DOKUMEN PELAKSANAAN ANGGARAN</t>
  </si>
  <si>
    <t xml:space="preserve">Honor Pengguna Anggaran </t>
  </si>
  <si>
    <t>Honor PPKom</t>
  </si>
  <si>
    <t>Honor Pejabat Penatausahaan Pengguna Barang</t>
  </si>
  <si>
    <t>5.1.02.02.01.0031</t>
  </si>
  <si>
    <t>Belanja jasa keamanan</t>
  </si>
  <si>
    <t>Spesifikasi : Anggota 4 org x 12 bln</t>
  </si>
  <si>
    <t xml:space="preserve">Spesifikasi : 3 org </t>
  </si>
  <si>
    <t>Jasa Outshorsing Satpam 10 org x 12 bln</t>
  </si>
  <si>
    <t xml:space="preserve">Spesifikasi : 1 orang x 12 bulan </t>
  </si>
  <si>
    <t xml:space="preserve">Spesifikasi : 2 orang x 12 bulan </t>
  </si>
  <si>
    <t xml:space="preserve">Spesifikasi : kegiatan penyediaan Gaji  1 orang x 12 bulan </t>
  </si>
  <si>
    <t>Spesifikasi : 3 orang x 12 bln</t>
  </si>
  <si>
    <t xml:space="preserve">Spesifikasi : 11 bulan </t>
  </si>
  <si>
    <t>Spesifikasi : 11 bulan</t>
  </si>
  <si>
    <t xml:space="preserve">Umbul-umbul risplang </t>
  </si>
  <si>
    <t>Meteran/metlin</t>
  </si>
  <si>
    <t xml:space="preserve">Spesifikasi : 83 orang x 12 bln </t>
  </si>
  <si>
    <t xml:space="preserve">Spesifikasi : Fungsional </t>
  </si>
  <si>
    <t xml:space="preserve">Spesifikasi : Tenaga tehnis 1 orang x 2 bulan </t>
  </si>
  <si>
    <t>Spesifikasi : Tenaga tehnis 8 orang x 2 bulan</t>
  </si>
  <si>
    <t>Jasa pelayanan kesehatan tahun 2024</t>
  </si>
  <si>
    <t>Jasa pelayanan kesehatan tahun 2025</t>
  </si>
  <si>
    <t>Honor 13 dan 14</t>
  </si>
  <si>
    <t>Spesifikasi :hutang 2024</t>
  </si>
  <si>
    <t>Spesifikasi : hutang 2024</t>
  </si>
  <si>
    <t>Spesifikasi : Hutang tahun 2024</t>
  </si>
  <si>
    <t xml:space="preserve">THR dan gaji 13 </t>
  </si>
  <si>
    <t>Spesifikasi : Profesi Ners SI,93 orang x 12 bln</t>
  </si>
  <si>
    <t>5.1.02.02.01.0081</t>
  </si>
  <si>
    <t>Spesifikasi : lab utama, prodia, cito , atin, Dadi Keluarga</t>
  </si>
  <si>
    <t>Spesifikasi : hutang tahun 202</t>
  </si>
  <si>
    <t>tambah ppkom dan penanggung jawab aset</t>
  </si>
  <si>
    <t>ada hutang di th 2024</t>
  </si>
  <si>
    <t>kenaikan berkala</t>
  </si>
  <si>
    <t>tambah 1 orang dewas</t>
  </si>
  <si>
    <t xml:space="preserve">Paket data internet </t>
  </si>
  <si>
    <t>Spesifikasi : untuk ruang perawatan</t>
  </si>
  <si>
    <t>jala lintas th 2024 anggaran tdk 1 thn</t>
  </si>
  <si>
    <t xml:space="preserve">ada hutang 2024 </t>
  </si>
  <si>
    <t>Spesifikasi : 3 ply (1/2) RO</t>
  </si>
  <si>
    <t>Spesifikasi : 2 ply 9,5" X 11" ( 1/3 ) KASIR, PNDFTR, TPPRI RJ</t>
  </si>
  <si>
    <t xml:space="preserve">Spesifikasi : 3 ply 9,5" X 11" (1/3) RAD, IGD, </t>
  </si>
  <si>
    <t>Spesifikasi : NCR 2 CF 2ply 14 7/8x11</t>
  </si>
  <si>
    <t xml:space="preserve">Kertas Telstruk 57x50 </t>
  </si>
  <si>
    <t>REALISASI TAHUN 2024</t>
  </si>
  <si>
    <r>
      <t>m</t>
    </r>
    <r>
      <rPr>
        <vertAlign val="superscript"/>
        <sz val="11"/>
        <color theme="1"/>
        <rFont val="Calibri"/>
        <family val="2"/>
        <charset val="1"/>
        <scheme val="minor"/>
      </rPr>
      <t>2</t>
    </r>
  </si>
  <si>
    <t xml:space="preserve">SEBELUM PERUBAHAN </t>
  </si>
  <si>
    <t>SESUDAH PERUBAHAN</t>
  </si>
  <si>
    <t xml:space="preserve">PERGESERAN ANGGARAN UNTUK MEMBANTU BAYAR OBAT </t>
  </si>
  <si>
    <t xml:space="preserve">Sebelum Perubahan </t>
  </si>
  <si>
    <t>Sesudah Perubahan</t>
  </si>
  <si>
    <t>DOKUMEN PERGESERAN ANGGARAN</t>
  </si>
  <si>
    <t>PPTK</t>
  </si>
  <si>
    <t>SUWARNO, S.Kep.Ns</t>
  </si>
  <si>
    <t>NIP. 19710712 199203 1 012</t>
  </si>
  <si>
    <t>TITIN WERDININGSIH, S.Sos</t>
  </si>
  <si>
    <t>NIP. 19670923 198703 2 003</t>
  </si>
  <si>
    <t>KEKURANGAN/</t>
  </si>
  <si>
    <t>KELEBIHAN</t>
  </si>
  <si>
    <t>Spesifikasi : hutang tahun 2024</t>
  </si>
  <si>
    <t>Setelah Perubahan</t>
  </si>
  <si>
    <t>UTANG</t>
  </si>
  <si>
    <t>REAL SD MEI</t>
  </si>
  <si>
    <t>JUNI JULI</t>
  </si>
  <si>
    <t>HIGRISK</t>
  </si>
  <si>
    <t>JUMLA</t>
  </si>
  <si>
    <t>TOTAL</t>
  </si>
  <si>
    <t>SD MEI</t>
  </si>
  <si>
    <t>Honorarium  Pengadaan Barang / Jasa</t>
  </si>
  <si>
    <t xml:space="preserve">tabung </t>
  </si>
  <si>
    <t>Spesifikasi : IBS</t>
  </si>
  <si>
    <t>Spesifikasi : tahun 2026</t>
  </si>
  <si>
    <t>Jasa pelayanan kesehatan tahun 2026</t>
  </si>
  <si>
    <t>Non alokasi</t>
  </si>
  <si>
    <t>mater</t>
  </si>
  <si>
    <t xml:space="preserve">Spesifikasi : 110 orang x 12 bln </t>
  </si>
  <si>
    <t>dr. Sigit Purnomohadi, Sp.PD</t>
  </si>
  <si>
    <t>NIP. 19720925 200212 1 005</t>
  </si>
  <si>
    <t>Pembina Tingkat I</t>
  </si>
  <si>
    <t>TAHUN ANGGARAN 2026</t>
  </si>
  <si>
    <t xml:space="preserve">RENCANA KERJA ANGGARAN  </t>
  </si>
  <si>
    <t>Januari s/d Desember 2026</t>
  </si>
  <si>
    <t xml:space="preserve">12 bulan </t>
  </si>
  <si>
    <t xml:space="preserve">Plt. Direktur RSUD dr.R.Goeteng </t>
  </si>
  <si>
    <t>Taroenadibrata Purbalingga</t>
  </si>
  <si>
    <t>Rp. 84.122.000.000</t>
  </si>
  <si>
    <t xml:space="preserve">Anggota </t>
  </si>
</sst>
</file>

<file path=xl/styles.xml><?xml version="1.0" encoding="utf-8"?>
<styleSheet xmlns="http://schemas.openxmlformats.org/spreadsheetml/2006/main">
  <numFmts count="4">
    <numFmt numFmtId="42" formatCode="_(&quot;Rp&quot;* #,##0_);_(&quot;Rp&quot;* \(#,##0\);_(&quot;Rp&quot;* &quot;-&quot;_);_(@_)"/>
    <numFmt numFmtId="41" formatCode="_(* #,##0_);_(* \(#,##0\);_(* &quot;-&quot;_);_(@_)"/>
    <numFmt numFmtId="164" formatCode="_-* #,##0_-;\-* #,##0_-;_-* &quot;-&quot;_-;_-@_-"/>
    <numFmt numFmtId="165" formatCode="_(* #,##0.00_);_(* \(#,##0.00\);_(* &quot;-&quot;_);_(@_)"/>
  </numFmts>
  <fonts count="1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"/>
      <scheme val="minor"/>
    </font>
    <font>
      <vertAlign val="superscript"/>
      <sz val="11"/>
      <color theme="1"/>
      <name val="Calibri"/>
      <family val="2"/>
      <charset val="1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 applyBorder="1"/>
    <xf numFmtId="0" fontId="0" fillId="0" borderId="0" xfId="0" applyBorder="1"/>
    <xf numFmtId="0" fontId="0" fillId="0" borderId="5" xfId="0" applyBorder="1"/>
    <xf numFmtId="0" fontId="3" fillId="0" borderId="0" xfId="0" applyFont="1" applyBorder="1"/>
    <xf numFmtId="41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4" fillId="0" borderId="12" xfId="0" applyFont="1" applyBorder="1" applyAlignment="1">
      <alignment horizontal="center" vertical="top" wrapText="1" shrinkToFit="1"/>
    </xf>
    <xf numFmtId="0" fontId="4" fillId="3" borderId="15" xfId="0" applyFont="1" applyFill="1" applyBorder="1" applyAlignment="1">
      <alignment horizontal="center" vertical="top" wrapText="1" shrinkToFit="1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49" fontId="5" fillId="2" borderId="12" xfId="0" applyNumberFormat="1" applyFont="1" applyFill="1" applyBorder="1" applyAlignment="1">
      <alignment horizontal="left" vertical="top" wrapText="1" shrinkToFit="1"/>
    </xf>
    <xf numFmtId="49" fontId="5" fillId="2" borderId="12" xfId="0" applyNumberFormat="1" applyFont="1" applyFill="1" applyBorder="1" applyAlignment="1">
      <alignment horizontal="left" vertical="top" wrapText="1" shrinkToFit="1"/>
    </xf>
    <xf numFmtId="164" fontId="0" fillId="4" borderId="12" xfId="0" applyNumberFormat="1" applyFill="1" applyBorder="1"/>
    <xf numFmtId="41" fontId="0" fillId="0" borderId="12" xfId="1" applyFont="1" applyBorder="1"/>
    <xf numFmtId="41" fontId="3" fillId="0" borderId="12" xfId="0" applyNumberFormat="1" applyFont="1" applyBorder="1"/>
    <xf numFmtId="0" fontId="0" fillId="4" borderId="12" xfId="0" applyFill="1" applyBorder="1"/>
    <xf numFmtId="41" fontId="0" fillId="0" borderId="12" xfId="0" applyNumberFormat="1" applyBorder="1"/>
    <xf numFmtId="41" fontId="3" fillId="0" borderId="12" xfId="1" applyFont="1" applyBorder="1"/>
    <xf numFmtId="0" fontId="0" fillId="0" borderId="17" xfId="0" applyBorder="1"/>
    <xf numFmtId="41" fontId="6" fillId="0" borderId="12" xfId="1" applyFont="1" applyFill="1" applyBorder="1"/>
    <xf numFmtId="42" fontId="0" fillId="0" borderId="0" xfId="0" applyNumberFormat="1"/>
    <xf numFmtId="0" fontId="4" fillId="2" borderId="4" xfId="0" applyFont="1" applyFill="1" applyBorder="1" applyAlignment="1">
      <alignment horizontal="left" vertical="top" wrapText="1" shrinkToFit="1"/>
    </xf>
    <xf numFmtId="0" fontId="4" fillId="2" borderId="13" xfId="0" applyFont="1" applyFill="1" applyBorder="1" applyAlignment="1">
      <alignment horizontal="center" vertical="top" wrapText="1" shrinkToFit="1"/>
    </xf>
    <xf numFmtId="41" fontId="0" fillId="4" borderId="12" xfId="1" applyFont="1" applyFill="1" applyBorder="1"/>
    <xf numFmtId="0" fontId="4" fillId="2" borderId="1" xfId="0" applyFont="1" applyFill="1" applyBorder="1" applyAlignment="1">
      <alignment horizontal="center" vertical="top" wrapText="1" shrinkToFit="1"/>
    </xf>
    <xf numFmtId="0" fontId="0" fillId="4" borderId="13" xfId="0" applyFill="1" applyBorder="1"/>
    <xf numFmtId="41" fontId="0" fillId="4" borderId="13" xfId="0" applyNumberFormat="1" applyFill="1" applyBorder="1"/>
    <xf numFmtId="41" fontId="0" fillId="4" borderId="13" xfId="1" applyFont="1" applyFill="1" applyBorder="1"/>
    <xf numFmtId="0" fontId="4" fillId="2" borderId="17" xfId="0" applyFont="1" applyFill="1" applyBorder="1" applyAlignment="1">
      <alignment horizontal="left" vertical="top" wrapText="1" shrinkToFit="1"/>
    </xf>
    <xf numFmtId="0" fontId="0" fillId="4" borderId="14" xfId="0" applyFill="1" applyBorder="1"/>
    <xf numFmtId="41" fontId="0" fillId="4" borderId="14" xfId="1" applyFont="1" applyFill="1" applyBorder="1"/>
    <xf numFmtId="41" fontId="0" fillId="0" borderId="0" xfId="0" applyNumberFormat="1"/>
    <xf numFmtId="41" fontId="0" fillId="0" borderId="0" xfId="1" applyFont="1"/>
    <xf numFmtId="0" fontId="0" fillId="4" borderId="17" xfId="0" applyFill="1" applyBorder="1"/>
    <xf numFmtId="41" fontId="0" fillId="4" borderId="17" xfId="1" applyFont="1" applyFill="1" applyBorder="1"/>
    <xf numFmtId="0" fontId="4" fillId="2" borderId="12" xfId="0" applyFont="1" applyFill="1" applyBorder="1" applyAlignment="1">
      <alignment horizontal="center" vertical="top" wrapText="1" shrinkToFit="1"/>
    </xf>
    <xf numFmtId="49" fontId="4" fillId="2" borderId="9" xfId="0" applyNumberFormat="1" applyFont="1" applyFill="1" applyBorder="1" applyAlignment="1">
      <alignment horizontal="left" vertical="top" wrapText="1" shrinkToFit="1"/>
    </xf>
    <xf numFmtId="49" fontId="4" fillId="2" borderId="10" xfId="0" applyNumberFormat="1" applyFont="1" applyFill="1" applyBorder="1" applyAlignment="1">
      <alignment horizontal="left" vertical="top" wrapText="1" shrinkToFit="1"/>
    </xf>
    <xf numFmtId="49" fontId="4" fillId="2" borderId="11" xfId="0" applyNumberFormat="1" applyFont="1" applyFill="1" applyBorder="1" applyAlignment="1">
      <alignment horizontal="left" vertical="top" wrapText="1" shrinkToFit="1"/>
    </xf>
    <xf numFmtId="49" fontId="8" fillId="2" borderId="12" xfId="0" applyNumberFormat="1" applyFont="1" applyFill="1" applyBorder="1" applyAlignment="1">
      <alignment horizontal="left" vertical="top" wrapText="1" shrinkToFit="1"/>
    </xf>
    <xf numFmtId="0" fontId="4" fillId="2" borderId="17" xfId="0" applyFont="1" applyFill="1" applyBorder="1" applyAlignment="1">
      <alignment horizontal="center" vertical="top" wrapText="1" shrinkToFit="1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4" fillId="2" borderId="14" xfId="0" applyFont="1" applyFill="1" applyBorder="1" applyAlignment="1">
      <alignment horizontal="left" vertical="top" wrapText="1" shrinkToFit="1"/>
    </xf>
    <xf numFmtId="0" fontId="4" fillId="2" borderId="4" xfId="0" applyFont="1" applyFill="1" applyBorder="1" applyAlignment="1">
      <alignment horizontal="center" vertical="top" wrapText="1" shrinkToFit="1"/>
    </xf>
    <xf numFmtId="0" fontId="4" fillId="4" borderId="1" xfId="0" applyFont="1" applyFill="1" applyBorder="1" applyAlignment="1">
      <alignment vertical="top" wrapText="1" shrinkToFit="1"/>
    </xf>
    <xf numFmtId="49" fontId="4" fillId="4" borderId="1" xfId="0" applyNumberFormat="1" applyFont="1" applyFill="1" applyBorder="1" applyAlignment="1">
      <alignment horizontal="center" vertical="top" wrapText="1" shrinkToFit="1"/>
    </xf>
    <xf numFmtId="0" fontId="4" fillId="4" borderId="6" xfId="0" applyFont="1" applyFill="1" applyBorder="1" applyAlignment="1">
      <alignment vertical="top" wrapText="1" shrinkToFit="1"/>
    </xf>
    <xf numFmtId="0" fontId="4" fillId="4" borderId="6" xfId="0" applyFont="1" applyFill="1" applyBorder="1" applyAlignment="1">
      <alignment horizontal="center" vertical="top" wrapText="1" shrinkToFit="1"/>
    </xf>
    <xf numFmtId="41" fontId="0" fillId="0" borderId="17" xfId="1" applyFont="1" applyBorder="1"/>
    <xf numFmtId="0" fontId="4" fillId="2" borderId="6" xfId="0" applyFont="1" applyFill="1" applyBorder="1" applyAlignment="1">
      <alignment horizontal="center" vertical="top" wrapText="1" shrinkToFit="1"/>
    </xf>
    <xf numFmtId="0" fontId="4" fillId="2" borderId="14" xfId="0" applyFont="1" applyFill="1" applyBorder="1" applyAlignment="1">
      <alignment horizontal="center" vertical="top" wrapText="1" shrinkToFit="1"/>
    </xf>
    <xf numFmtId="0" fontId="4" fillId="4" borderId="9" xfId="0" applyFont="1" applyFill="1" applyBorder="1" applyAlignment="1">
      <alignment vertical="top" wrapText="1" shrinkToFit="1"/>
    </xf>
    <xf numFmtId="49" fontId="4" fillId="4" borderId="9" xfId="0" applyNumberFormat="1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left" vertical="top" wrapText="1" shrinkToFit="1"/>
    </xf>
    <xf numFmtId="49" fontId="4" fillId="2" borderId="6" xfId="0" applyNumberFormat="1" applyFont="1" applyFill="1" applyBorder="1" applyAlignment="1">
      <alignment horizontal="left" vertical="top" wrapText="1" shrinkToFit="1"/>
    </xf>
    <xf numFmtId="49" fontId="4" fillId="2" borderId="7" xfId="0" applyNumberFormat="1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vertical="top" wrapText="1" shrinkToFit="1"/>
    </xf>
    <xf numFmtId="49" fontId="4" fillId="4" borderId="1" xfId="0" applyNumberFormat="1" applyFont="1" applyFill="1" applyBorder="1" applyAlignment="1">
      <alignment vertical="top" wrapText="1" shrinkToFit="1"/>
    </xf>
    <xf numFmtId="41" fontId="0" fillId="0" borderId="12" xfId="1" applyFont="1" applyFill="1" applyBorder="1"/>
    <xf numFmtId="0" fontId="4" fillId="2" borderId="1" xfId="0" applyFont="1" applyFill="1" applyBorder="1" applyAlignment="1">
      <alignment vertical="top" wrapText="1" shrinkToFit="1"/>
    </xf>
    <xf numFmtId="0" fontId="4" fillId="2" borderId="6" xfId="0" applyFont="1" applyFill="1" applyBorder="1" applyAlignment="1">
      <alignment vertical="top" wrapText="1" shrinkToFit="1"/>
    </xf>
    <xf numFmtId="0" fontId="9" fillId="2" borderId="1" xfId="0" applyFont="1" applyFill="1" applyBorder="1" applyAlignment="1">
      <alignment vertical="top" wrapText="1" shrinkToFit="1"/>
    </xf>
    <xf numFmtId="49" fontId="9" fillId="4" borderId="1" xfId="0" applyNumberFormat="1" applyFont="1" applyFill="1" applyBorder="1" applyAlignment="1">
      <alignment horizontal="center" vertical="top" wrapText="1" shrinkToFit="1"/>
    </xf>
    <xf numFmtId="0" fontId="9" fillId="2" borderId="6" xfId="0" applyFont="1" applyFill="1" applyBorder="1" applyAlignment="1">
      <alignment vertical="top" wrapText="1" shrinkToFit="1"/>
    </xf>
    <xf numFmtId="0" fontId="9" fillId="4" borderId="6" xfId="0" applyFont="1" applyFill="1" applyBorder="1" applyAlignment="1">
      <alignment horizontal="center" vertical="top" wrapText="1" shrinkToFit="1"/>
    </xf>
    <xf numFmtId="0" fontId="9" fillId="0" borderId="1" xfId="0" applyFont="1" applyFill="1" applyBorder="1" applyAlignment="1">
      <alignment vertical="top" wrapText="1" shrinkToFit="1"/>
    </xf>
    <xf numFmtId="49" fontId="9" fillId="0" borderId="1" xfId="0" applyNumberFormat="1" applyFont="1" applyFill="1" applyBorder="1" applyAlignment="1">
      <alignment horizontal="center" vertical="top" wrapText="1" shrinkToFit="1"/>
    </xf>
    <xf numFmtId="41" fontId="0" fillId="0" borderId="13" xfId="1" applyFont="1" applyFill="1" applyBorder="1"/>
    <xf numFmtId="0" fontId="9" fillId="0" borderId="6" xfId="0" applyFont="1" applyFill="1" applyBorder="1" applyAlignment="1">
      <alignment vertical="top" wrapText="1" shrinkToFit="1"/>
    </xf>
    <xf numFmtId="0" fontId="9" fillId="0" borderId="6" xfId="0" applyFont="1" applyFill="1" applyBorder="1" applyAlignment="1">
      <alignment horizontal="center" vertical="top" wrapText="1" shrinkToFit="1"/>
    </xf>
    <xf numFmtId="41" fontId="0" fillId="0" borderId="14" xfId="1" applyFont="1" applyFill="1" applyBorder="1"/>
    <xf numFmtId="49" fontId="5" fillId="2" borderId="17" xfId="0" applyNumberFormat="1" applyFont="1" applyFill="1" applyBorder="1" applyAlignment="1">
      <alignment horizontal="left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0" fillId="0" borderId="13" xfId="0" applyBorder="1" applyAlignment="1">
      <alignment horizontal="center"/>
    </xf>
    <xf numFmtId="41" fontId="0" fillId="0" borderId="13" xfId="1" applyFont="1" applyBorder="1"/>
    <xf numFmtId="0" fontId="0" fillId="0" borderId="17" xfId="0" applyBorder="1" applyAlignment="1">
      <alignment horizontal="center"/>
    </xf>
    <xf numFmtId="41" fontId="0" fillId="0" borderId="14" xfId="1" applyFont="1" applyBorder="1"/>
    <xf numFmtId="41" fontId="10" fillId="0" borderId="14" xfId="1" applyFont="1" applyBorder="1"/>
    <xf numFmtId="0" fontId="0" fillId="0" borderId="14" xfId="0" applyBorder="1"/>
    <xf numFmtId="0" fontId="0" fillId="4" borderId="17" xfId="0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 shrinkToFit="1"/>
    </xf>
    <xf numFmtId="49" fontId="5" fillId="2" borderId="13" xfId="0" applyNumberFormat="1" applyFont="1" applyFill="1" applyBorder="1" applyAlignment="1">
      <alignment horizontal="left" vertical="top" wrapText="1" shrinkToFit="1"/>
    </xf>
    <xf numFmtId="0" fontId="4" fillId="2" borderId="4" xfId="0" applyFont="1" applyFill="1" applyBorder="1" applyAlignment="1">
      <alignment horizontal="center" vertical="top" wrapText="1" shrinkToFit="1"/>
    </xf>
    <xf numFmtId="49" fontId="4" fillId="2" borderId="8" xfId="0" applyNumberFormat="1" applyFont="1" applyFill="1" applyBorder="1" applyAlignment="1">
      <alignment horizontal="left" vertical="top" wrapText="1" shrinkToFit="1"/>
    </xf>
    <xf numFmtId="41" fontId="3" fillId="4" borderId="12" xfId="1" applyFont="1" applyFill="1" applyBorder="1"/>
    <xf numFmtId="41" fontId="3" fillId="4" borderId="12" xfId="1" applyFont="1" applyFill="1" applyBorder="1" applyAlignment="1">
      <alignment vertical="top" wrapText="1"/>
    </xf>
    <xf numFmtId="0" fontId="0" fillId="4" borderId="12" xfId="0" applyFont="1" applyFill="1" applyBorder="1"/>
    <xf numFmtId="0" fontId="0" fillId="0" borderId="12" xfId="0" applyFont="1" applyBorder="1"/>
    <xf numFmtId="41" fontId="3" fillId="0" borderId="12" xfId="0" applyNumberFormat="1" applyFont="1" applyBorder="1" applyAlignment="1">
      <alignment vertical="top" wrapText="1"/>
    </xf>
    <xf numFmtId="49" fontId="5" fillId="2" borderId="14" xfId="0" applyNumberFormat="1" applyFont="1" applyFill="1" applyBorder="1" applyAlignment="1">
      <alignment horizontal="left" vertical="top" wrapText="1" shrinkToFit="1"/>
    </xf>
    <xf numFmtId="49" fontId="8" fillId="4" borderId="12" xfId="0" applyNumberFormat="1" applyFont="1" applyFill="1" applyBorder="1" applyAlignment="1">
      <alignment horizontal="left" vertical="top" wrapText="1" shrinkToFit="1"/>
    </xf>
    <xf numFmtId="0" fontId="4" fillId="4" borderId="13" xfId="0" applyFont="1" applyFill="1" applyBorder="1" applyAlignment="1">
      <alignment horizontal="center" vertical="top" wrapText="1" shrinkToFit="1"/>
    </xf>
    <xf numFmtId="0" fontId="4" fillId="4" borderId="17" xfId="0" applyFont="1" applyFill="1" applyBorder="1" applyAlignment="1">
      <alignment horizontal="center" vertical="top" wrapText="1" shrinkToFit="1"/>
    </xf>
    <xf numFmtId="0" fontId="0" fillId="4" borderId="12" xfId="0" applyFill="1" applyBorder="1" applyAlignment="1">
      <alignment horizontal="center"/>
    </xf>
    <xf numFmtId="41" fontId="6" fillId="4" borderId="13" xfId="1" applyFont="1" applyFill="1" applyBorder="1"/>
    <xf numFmtId="0" fontId="4" fillId="4" borderId="14" xfId="0" applyFont="1" applyFill="1" applyBorder="1" applyAlignment="1">
      <alignment horizontal="left" vertical="top" wrapText="1" shrinkToFit="1"/>
    </xf>
    <xf numFmtId="0" fontId="4" fillId="2" borderId="3" xfId="0" applyFont="1" applyFill="1" applyBorder="1" applyAlignment="1">
      <alignment horizontal="center" vertical="top" wrapText="1" shrinkToFit="1"/>
    </xf>
    <xf numFmtId="0" fontId="4" fillId="2" borderId="8" xfId="0" applyFont="1" applyFill="1" applyBorder="1" applyAlignment="1">
      <alignment horizontal="left" vertical="top" wrapText="1" shrinkToFit="1"/>
    </xf>
    <xf numFmtId="49" fontId="5" fillId="4" borderId="9" xfId="0" applyNumberFormat="1" applyFont="1" applyFill="1" applyBorder="1" applyAlignment="1">
      <alignment horizontal="left" vertical="top" wrapText="1" shrinkToFit="1"/>
    </xf>
    <xf numFmtId="49" fontId="5" fillId="2" borderId="9" xfId="0" applyNumberFormat="1" applyFont="1" applyFill="1" applyBorder="1" applyAlignment="1">
      <alignment horizontal="left" vertical="top" wrapText="1" shrinkToFit="1"/>
    </xf>
    <xf numFmtId="41" fontId="3" fillId="4" borderId="12" xfId="0" applyNumberFormat="1" applyFont="1" applyFill="1" applyBorder="1"/>
    <xf numFmtId="0" fontId="9" fillId="2" borderId="12" xfId="0" applyFont="1" applyFill="1" applyBorder="1" applyAlignment="1">
      <alignment horizontal="center" vertical="top" wrapText="1" shrinkToFit="1"/>
    </xf>
    <xf numFmtId="0" fontId="9" fillId="2" borderId="14" xfId="0" applyFont="1" applyFill="1" applyBorder="1" applyAlignment="1">
      <alignment horizontal="left" vertical="top" wrapText="1" shrinkToFit="1"/>
    </xf>
    <xf numFmtId="0" fontId="4" fillId="2" borderId="13" xfId="0" applyFont="1" applyFill="1" applyBorder="1" applyAlignment="1">
      <alignment horizontal="left" vertical="top" wrapText="1" shrinkToFit="1"/>
    </xf>
    <xf numFmtId="164" fontId="0" fillId="4" borderId="13" xfId="0" applyNumberFormat="1" applyFont="1" applyFill="1" applyBorder="1"/>
    <xf numFmtId="164" fontId="0" fillId="4" borderId="13" xfId="0" applyNumberFormat="1" applyFill="1" applyBorder="1"/>
    <xf numFmtId="164" fontId="0" fillId="4" borderId="14" xfId="0" applyNumberFormat="1" applyFont="1" applyFill="1" applyBorder="1"/>
    <xf numFmtId="49" fontId="5" fillId="4" borderId="12" xfId="0" applyNumberFormat="1" applyFont="1" applyFill="1" applyBorder="1" applyAlignment="1">
      <alignment horizontal="left" vertical="top" wrapText="1" shrinkToFit="1"/>
    </xf>
    <xf numFmtId="0" fontId="9" fillId="2" borderId="4" xfId="0" applyFont="1" applyFill="1" applyBorder="1" applyAlignment="1">
      <alignment horizontal="left" vertical="top" wrapText="1" shrinkToFit="1"/>
    </xf>
    <xf numFmtId="0" fontId="9" fillId="2" borderId="13" xfId="0" applyFont="1" applyFill="1" applyBorder="1" applyAlignment="1">
      <alignment horizontal="center" vertical="top" wrapText="1" shrinkToFit="1"/>
    </xf>
    <xf numFmtId="41" fontId="3" fillId="0" borderId="11" xfId="0" applyNumberFormat="1" applyFont="1" applyBorder="1"/>
    <xf numFmtId="41" fontId="0" fillId="0" borderId="0" xfId="1" applyFont="1" applyBorder="1"/>
    <xf numFmtId="41" fontId="0" fillId="0" borderId="7" xfId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2" fontId="0" fillId="0" borderId="4" xfId="0" applyNumberFormat="1" applyBorder="1" applyAlignment="1"/>
    <xf numFmtId="42" fontId="0" fillId="0" borderId="0" xfId="0" applyNumberFormat="1" applyBorder="1" applyAlignment="1"/>
    <xf numFmtId="42" fontId="0" fillId="0" borderId="5" xfId="0" applyNumberFormat="1" applyBorder="1" applyAlignment="1"/>
    <xf numFmtId="42" fontId="0" fillId="0" borderId="0" xfId="1" applyNumberFormat="1" applyFont="1" applyBorder="1" applyAlignment="1">
      <alignment horizontal="left"/>
    </xf>
    <xf numFmtId="0" fontId="4" fillId="2" borderId="1" xfId="0" applyFont="1" applyFill="1" applyBorder="1" applyAlignment="1">
      <alignment horizontal="center" vertical="top" wrapText="1" shrinkToFit="1"/>
    </xf>
    <xf numFmtId="41" fontId="12" fillId="0" borderId="0" xfId="0" applyNumberFormat="1" applyFont="1"/>
    <xf numFmtId="0" fontId="12" fillId="0" borderId="0" xfId="0" applyFont="1"/>
    <xf numFmtId="41" fontId="12" fillId="0" borderId="0" xfId="1" applyFont="1"/>
    <xf numFmtId="49" fontId="5" fillId="2" borderId="12" xfId="0" applyNumberFormat="1" applyFont="1" applyFill="1" applyBorder="1" applyAlignment="1">
      <alignment horizontal="left" vertical="top" wrapText="1" shrinkToFit="1"/>
    </xf>
    <xf numFmtId="49" fontId="4" fillId="2" borderId="6" xfId="0" applyNumberFormat="1" applyFont="1" applyFill="1" applyBorder="1" applyAlignment="1">
      <alignment horizontal="left" vertical="top" wrapText="1" shrinkToFit="1"/>
    </xf>
    <xf numFmtId="49" fontId="4" fillId="2" borderId="7" xfId="0" applyNumberFormat="1" applyFont="1" applyFill="1" applyBorder="1" applyAlignment="1">
      <alignment horizontal="left" vertical="top" wrapText="1" shrinkToFit="1"/>
    </xf>
    <xf numFmtId="49" fontId="5" fillId="4" borderId="12" xfId="0" applyNumberFormat="1" applyFont="1" applyFill="1" applyBorder="1" applyAlignment="1">
      <alignment horizontal="left" vertical="top" wrapText="1" shrinkToFit="1"/>
    </xf>
    <xf numFmtId="0" fontId="9" fillId="2" borderId="1" xfId="0" applyFont="1" applyFill="1" applyBorder="1" applyAlignment="1">
      <alignment horizontal="center" vertical="top" wrapText="1" shrinkToFit="1"/>
    </xf>
    <xf numFmtId="0" fontId="4" fillId="0" borderId="12" xfId="0" applyFont="1" applyBorder="1" applyAlignment="1">
      <alignment horizontal="center" vertical="top" wrapText="1" shrinkToFit="1"/>
    </xf>
    <xf numFmtId="49" fontId="5" fillId="2" borderId="14" xfId="0" applyNumberFormat="1" applyFont="1" applyFill="1" applyBorder="1" applyAlignment="1">
      <alignment horizontal="left" vertical="top" wrapText="1" shrinkToFit="1"/>
    </xf>
    <xf numFmtId="49" fontId="5" fillId="2" borderId="12" xfId="0" applyNumberFormat="1" applyFont="1" applyFill="1" applyBorder="1" applyAlignment="1">
      <alignment horizontal="left" vertical="top" wrapText="1" shrinkToFit="1"/>
    </xf>
    <xf numFmtId="0" fontId="0" fillId="0" borderId="8" xfId="0" applyBorder="1" applyAlignment="1">
      <alignment horizontal="center"/>
    </xf>
    <xf numFmtId="49" fontId="4" fillId="2" borderId="9" xfId="0" applyNumberFormat="1" applyFont="1" applyFill="1" applyBorder="1" applyAlignment="1">
      <alignment horizontal="left" vertical="top" wrapText="1" shrinkToFit="1"/>
    </xf>
    <xf numFmtId="49" fontId="4" fillId="2" borderId="10" xfId="0" applyNumberFormat="1" applyFont="1" applyFill="1" applyBorder="1" applyAlignment="1">
      <alignment horizontal="left" vertical="top" wrapText="1" shrinkToFit="1"/>
    </xf>
    <xf numFmtId="49" fontId="4" fillId="2" borderId="11" xfId="0" applyNumberFormat="1" applyFont="1" applyFill="1" applyBorder="1" applyAlignment="1">
      <alignment horizontal="left" vertical="top" wrapText="1" shrinkToFit="1"/>
    </xf>
    <xf numFmtId="49" fontId="8" fillId="2" borderId="12" xfId="0" applyNumberFormat="1" applyFont="1" applyFill="1" applyBorder="1" applyAlignment="1">
      <alignment horizontal="left" vertical="top" wrapText="1" shrinkToFit="1"/>
    </xf>
    <xf numFmtId="49" fontId="4" fillId="2" borderId="6" xfId="0" applyNumberFormat="1" applyFont="1" applyFill="1" applyBorder="1" applyAlignment="1">
      <alignment horizontal="left" vertical="top" wrapText="1" shrinkToFit="1"/>
    </xf>
    <xf numFmtId="49" fontId="4" fillId="2" borderId="7" xfId="0" applyNumberFormat="1" applyFont="1" applyFill="1" applyBorder="1" applyAlignment="1">
      <alignment horizontal="left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 shrinkToFit="1"/>
    </xf>
    <xf numFmtId="49" fontId="5" fillId="4" borderId="12" xfId="0" applyNumberFormat="1" applyFont="1" applyFill="1" applyBorder="1" applyAlignment="1">
      <alignment horizontal="left" vertical="top" wrapText="1" shrinkToFit="1"/>
    </xf>
    <xf numFmtId="49" fontId="5" fillId="4" borderId="9" xfId="0" applyNumberFormat="1" applyFont="1" applyFill="1" applyBorder="1" applyAlignment="1">
      <alignment horizontal="left" vertical="top" wrapText="1" shrinkToFit="1"/>
    </xf>
    <xf numFmtId="49" fontId="4" fillId="2" borderId="8" xfId="0" applyNumberFormat="1" applyFont="1" applyFill="1" applyBorder="1" applyAlignment="1">
      <alignment horizontal="left" vertical="top" wrapText="1" shrinkToFit="1"/>
    </xf>
    <xf numFmtId="49" fontId="5" fillId="2" borderId="9" xfId="0" applyNumberFormat="1" applyFont="1" applyFill="1" applyBorder="1" applyAlignment="1">
      <alignment horizontal="left" vertical="top" wrapText="1" shrinkToFit="1"/>
    </xf>
    <xf numFmtId="49" fontId="4" fillId="2" borderId="6" xfId="0" applyNumberFormat="1" applyFont="1" applyFill="1" applyBorder="1" applyAlignment="1">
      <alignment horizontal="left" vertical="top" wrapText="1" shrinkToFit="1"/>
    </xf>
    <xf numFmtId="49" fontId="4" fillId="2" borderId="7" xfId="0" applyNumberFormat="1" applyFont="1" applyFill="1" applyBorder="1" applyAlignment="1">
      <alignment horizontal="left" vertical="top" wrapText="1" shrinkToFit="1"/>
    </xf>
    <xf numFmtId="49" fontId="4" fillId="2" borderId="8" xfId="0" applyNumberFormat="1" applyFont="1" applyFill="1" applyBorder="1" applyAlignment="1">
      <alignment horizontal="left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49" fontId="5" fillId="2" borderId="12" xfId="0" applyNumberFormat="1" applyFont="1" applyFill="1" applyBorder="1" applyAlignment="1">
      <alignment horizontal="left" vertical="top" wrapText="1" shrinkToFit="1"/>
    </xf>
    <xf numFmtId="0" fontId="4" fillId="2" borderId="4" xfId="0" applyFont="1" applyFill="1" applyBorder="1" applyAlignment="1">
      <alignment horizontal="center" vertical="top" wrapText="1" shrinkToFit="1"/>
    </xf>
    <xf numFmtId="49" fontId="9" fillId="2" borderId="6" xfId="0" applyNumberFormat="1" applyFont="1" applyFill="1" applyBorder="1" applyAlignment="1">
      <alignment horizontal="left" vertical="top" wrapText="1" shrinkToFit="1"/>
    </xf>
    <xf numFmtId="49" fontId="9" fillId="2" borderId="7" xfId="0" applyNumberFormat="1" applyFont="1" applyFill="1" applyBorder="1" applyAlignment="1">
      <alignment horizontal="left" vertical="top" wrapText="1" shrinkToFit="1"/>
    </xf>
    <xf numFmtId="49" fontId="9" fillId="2" borderId="8" xfId="0" applyNumberFormat="1" applyFont="1" applyFill="1" applyBorder="1" applyAlignment="1">
      <alignment horizontal="left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49" fontId="4" fillId="2" borderId="2" xfId="0" applyNumberFormat="1" applyFont="1" applyFill="1" applyBorder="1" applyAlignment="1">
      <alignment vertical="top" wrapText="1" shrinkToFit="1"/>
    </xf>
    <xf numFmtId="49" fontId="4" fillId="2" borderId="3" xfId="0" applyNumberFormat="1" applyFont="1" applyFill="1" applyBorder="1" applyAlignment="1">
      <alignment vertical="top" wrapText="1" shrinkToFit="1"/>
    </xf>
    <xf numFmtId="49" fontId="4" fillId="2" borderId="6" xfId="0" applyNumberFormat="1" applyFont="1" applyFill="1" applyBorder="1" applyAlignment="1">
      <alignment vertical="top" wrapText="1" shrinkToFit="1"/>
    </xf>
    <xf numFmtId="49" fontId="4" fillId="2" borderId="7" xfId="0" applyNumberFormat="1" applyFont="1" applyFill="1" applyBorder="1" applyAlignment="1">
      <alignment vertical="top" wrapText="1" shrinkToFit="1"/>
    </xf>
    <xf numFmtId="49" fontId="4" fillId="2" borderId="8" xfId="0" applyNumberFormat="1" applyFont="1" applyFill="1" applyBorder="1" applyAlignment="1">
      <alignment vertical="top" wrapText="1" shrinkToFit="1"/>
    </xf>
    <xf numFmtId="164" fontId="0" fillId="4" borderId="17" xfId="0" applyNumberFormat="1" applyFont="1" applyFill="1" applyBorder="1"/>
    <xf numFmtId="164" fontId="0" fillId="4" borderId="17" xfId="0" applyNumberFormat="1" applyFill="1" applyBorder="1"/>
    <xf numFmtId="0" fontId="0" fillId="0" borderId="8" xfId="0" applyBorder="1" applyAlignment="1">
      <alignment horizontal="center"/>
    </xf>
    <xf numFmtId="49" fontId="5" fillId="2" borderId="12" xfId="0" applyNumberFormat="1" applyFont="1" applyFill="1" applyBorder="1" applyAlignment="1">
      <alignment horizontal="left" vertical="top" wrapText="1" shrinkToFit="1"/>
    </xf>
    <xf numFmtId="0" fontId="4" fillId="2" borderId="4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0" fontId="4" fillId="0" borderId="12" xfId="0" applyFont="1" applyBorder="1" applyAlignment="1">
      <alignment horizontal="center" vertical="top" wrapText="1" shrinkToFit="1"/>
    </xf>
    <xf numFmtId="165" fontId="0" fillId="0" borderId="17" xfId="1" applyNumberFormat="1" applyFont="1" applyBorder="1"/>
    <xf numFmtId="0" fontId="4" fillId="2" borderId="17" xfId="0" applyFont="1" applyFill="1" applyBorder="1" applyAlignment="1">
      <alignment horizontal="center" vertical="top" wrapText="1" shrinkToFit="1"/>
    </xf>
    <xf numFmtId="0" fontId="4" fillId="2" borderId="14" xfId="0" applyFont="1" applyFill="1" applyBorder="1" applyAlignment="1">
      <alignment horizontal="center" vertical="top" wrapText="1" shrinkToFit="1"/>
    </xf>
    <xf numFmtId="41" fontId="0" fillId="0" borderId="2" xfId="1" applyFont="1" applyBorder="1"/>
    <xf numFmtId="49" fontId="9" fillId="2" borderId="1" xfId="0" applyNumberFormat="1" applyFont="1" applyFill="1" applyBorder="1" applyAlignment="1">
      <alignment vertical="top" wrapText="1" shrinkToFit="1"/>
    </xf>
    <xf numFmtId="0" fontId="9" fillId="0" borderId="12" xfId="0" applyFont="1" applyBorder="1" applyAlignment="1">
      <alignment horizontal="center" vertical="top" wrapText="1" shrinkToFit="1"/>
    </xf>
    <xf numFmtId="0" fontId="0" fillId="0" borderId="1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7" xfId="0" applyFont="1" applyBorder="1"/>
    <xf numFmtId="164" fontId="0" fillId="4" borderId="12" xfId="0" applyNumberFormat="1" applyFont="1" applyFill="1" applyBorder="1"/>
    <xf numFmtId="41" fontId="0" fillId="0" borderId="12" xfId="0" applyNumberFormat="1" applyFont="1" applyBorder="1"/>
    <xf numFmtId="0" fontId="0" fillId="4" borderId="13" xfId="0" applyFont="1" applyFill="1" applyBorder="1"/>
    <xf numFmtId="41" fontId="0" fillId="4" borderId="13" xfId="0" applyNumberFormat="1" applyFont="1" applyFill="1" applyBorder="1"/>
    <xf numFmtId="0" fontId="0" fillId="4" borderId="14" xfId="0" applyFont="1" applyFill="1" applyBorder="1"/>
    <xf numFmtId="0" fontId="0" fillId="4" borderId="17" xfId="0" applyFont="1" applyFill="1" applyBorder="1"/>
    <xf numFmtId="0" fontId="0" fillId="4" borderId="13" xfId="0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top" wrapText="1" shrinkToFit="1"/>
    </xf>
    <xf numFmtId="0" fontId="9" fillId="4" borderId="6" xfId="0" applyFont="1" applyFill="1" applyBorder="1" applyAlignment="1">
      <alignment vertical="top" wrapText="1" shrinkToFit="1"/>
    </xf>
    <xf numFmtId="0" fontId="9" fillId="4" borderId="9" xfId="0" applyFont="1" applyFill="1" applyBorder="1" applyAlignment="1">
      <alignment vertical="top" wrapText="1" shrinkToFit="1"/>
    </xf>
    <xf numFmtId="49" fontId="9" fillId="4" borderId="9" xfId="0" applyNumberFormat="1" applyFont="1" applyFill="1" applyBorder="1" applyAlignment="1">
      <alignment horizontal="center" vertical="top" wrapText="1" shrinkToFit="1"/>
    </xf>
    <xf numFmtId="0" fontId="0" fillId="4" borderId="17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4" xfId="0" applyFont="1" applyBorder="1"/>
    <xf numFmtId="0" fontId="0" fillId="4" borderId="12" xfId="0" applyFont="1" applyFill="1" applyBorder="1" applyAlignment="1">
      <alignment horizontal="center"/>
    </xf>
    <xf numFmtId="41" fontId="0" fillId="4" borderId="14" xfId="0" applyNumberFormat="1" applyFont="1" applyFill="1" applyBorder="1"/>
    <xf numFmtId="0" fontId="9" fillId="0" borderId="1" xfId="0" applyFont="1" applyBorder="1" applyAlignment="1">
      <alignment vertical="top" wrapText="1" shrinkToFit="1"/>
    </xf>
    <xf numFmtId="0" fontId="0" fillId="0" borderId="12" xfId="0" applyFont="1" applyBorder="1" applyAlignment="1">
      <alignment horizontal="center"/>
    </xf>
    <xf numFmtId="0" fontId="0" fillId="0" borderId="0" xfId="0" applyFont="1"/>
    <xf numFmtId="41" fontId="0" fillId="0" borderId="17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0" fillId="4" borderId="17" xfId="0" applyNumberFormat="1" applyFont="1" applyFill="1" applyBorder="1" applyAlignment="1">
      <alignment horizontal="center"/>
    </xf>
    <xf numFmtId="164" fontId="0" fillId="4" borderId="14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top" wrapText="1" shrinkToFit="1"/>
    </xf>
    <xf numFmtId="0" fontId="0" fillId="0" borderId="13" xfId="0" applyBorder="1"/>
    <xf numFmtId="0" fontId="4" fillId="4" borderId="10" xfId="0" applyFont="1" applyFill="1" applyBorder="1" applyAlignment="1">
      <alignment horizontal="center" vertical="top" wrapText="1" shrinkToFit="1"/>
    </xf>
    <xf numFmtId="41" fontId="0" fillId="4" borderId="10" xfId="1" applyFont="1" applyFill="1" applyBorder="1"/>
    <xf numFmtId="0" fontId="4" fillId="4" borderId="12" xfId="0" applyFont="1" applyFill="1" applyBorder="1" applyAlignment="1">
      <alignment vertical="top" wrapText="1" shrinkToFit="1"/>
    </xf>
    <xf numFmtId="0" fontId="4" fillId="4" borderId="12" xfId="0" applyFont="1" applyFill="1" applyBorder="1" applyAlignment="1">
      <alignment horizontal="center" vertical="top" wrapText="1" shrinkToFit="1"/>
    </xf>
    <xf numFmtId="0" fontId="4" fillId="2" borderId="12" xfId="0" applyFont="1" applyFill="1" applyBorder="1" applyAlignment="1">
      <alignment horizontal="left" vertical="top" wrapText="1" shrinkToFit="1"/>
    </xf>
    <xf numFmtId="0" fontId="0" fillId="5" borderId="14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4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4" borderId="0" xfId="0" applyFill="1"/>
    <xf numFmtId="0" fontId="4" fillId="2" borderId="17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0" fillId="0" borderId="0" xfId="0" applyBorder="1" applyAlignment="1"/>
    <xf numFmtId="41" fontId="1" fillId="4" borderId="13" xfId="1" applyFont="1" applyFill="1" applyBorder="1"/>
    <xf numFmtId="49" fontId="5" fillId="2" borderId="12" xfId="0" applyNumberFormat="1" applyFont="1" applyFill="1" applyBorder="1" applyAlignment="1">
      <alignment horizontal="left" vertical="top" wrapText="1" shrinkToFit="1"/>
    </xf>
    <xf numFmtId="49" fontId="5" fillId="2" borderId="14" xfId="0" applyNumberFormat="1" applyFont="1" applyFill="1" applyBorder="1" applyAlignment="1">
      <alignment horizontal="left" vertical="top" wrapText="1" shrinkToFit="1"/>
    </xf>
    <xf numFmtId="0" fontId="0" fillId="0" borderId="8" xfId="0" applyBorder="1" applyAlignment="1">
      <alignment horizontal="center"/>
    </xf>
    <xf numFmtId="49" fontId="4" fillId="2" borderId="9" xfId="0" applyNumberFormat="1" applyFont="1" applyFill="1" applyBorder="1" applyAlignment="1">
      <alignment horizontal="left" vertical="top" wrapText="1" shrinkToFit="1"/>
    </xf>
    <xf numFmtId="49" fontId="4" fillId="2" borderId="10" xfId="0" applyNumberFormat="1" applyFont="1" applyFill="1" applyBorder="1" applyAlignment="1">
      <alignment horizontal="left" vertical="top" wrapText="1" shrinkToFit="1"/>
    </xf>
    <xf numFmtId="49" fontId="4" fillId="2" borderId="11" xfId="0" applyNumberFormat="1" applyFont="1" applyFill="1" applyBorder="1" applyAlignment="1">
      <alignment horizontal="left" vertical="top" wrapText="1" shrinkToFit="1"/>
    </xf>
    <xf numFmtId="49" fontId="8" fillId="2" borderId="12" xfId="0" applyNumberFormat="1" applyFont="1" applyFill="1" applyBorder="1" applyAlignment="1">
      <alignment horizontal="left" vertical="top" wrapText="1" shrinkToFit="1"/>
    </xf>
    <xf numFmtId="0" fontId="4" fillId="0" borderId="12" xfId="0" applyFont="1" applyBorder="1" applyAlignment="1">
      <alignment horizontal="center" vertical="top" wrapText="1" shrinkToFit="1"/>
    </xf>
    <xf numFmtId="49" fontId="4" fillId="2" borderId="6" xfId="0" applyNumberFormat="1" applyFont="1" applyFill="1" applyBorder="1" applyAlignment="1">
      <alignment horizontal="left" vertical="top" wrapText="1" shrinkToFit="1"/>
    </xf>
    <xf numFmtId="49" fontId="4" fillId="2" borderId="7" xfId="0" applyNumberFormat="1" applyFont="1" applyFill="1" applyBorder="1" applyAlignment="1">
      <alignment horizontal="left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 shrinkToFit="1"/>
    </xf>
    <xf numFmtId="49" fontId="9" fillId="2" borderId="6" xfId="0" applyNumberFormat="1" applyFont="1" applyFill="1" applyBorder="1" applyAlignment="1">
      <alignment horizontal="left" vertical="top" wrapText="1" shrinkToFit="1"/>
    </xf>
    <xf numFmtId="49" fontId="9" fillId="2" borderId="7" xfId="0" applyNumberFormat="1" applyFont="1" applyFill="1" applyBorder="1" applyAlignment="1">
      <alignment horizontal="left" vertical="top" wrapText="1" shrinkToFit="1"/>
    </xf>
    <xf numFmtId="49" fontId="9" fillId="2" borderId="8" xfId="0" applyNumberFormat="1" applyFont="1" applyFill="1" applyBorder="1" applyAlignment="1">
      <alignment horizontal="left" vertical="top" wrapText="1" shrinkToFit="1"/>
    </xf>
    <xf numFmtId="49" fontId="5" fillId="4" borderId="12" xfId="0" applyNumberFormat="1" applyFont="1" applyFill="1" applyBorder="1" applyAlignment="1">
      <alignment horizontal="left" vertical="top" wrapText="1" shrinkToFit="1"/>
    </xf>
    <xf numFmtId="49" fontId="5" fillId="4" borderId="9" xfId="0" applyNumberFormat="1" applyFont="1" applyFill="1" applyBorder="1" applyAlignment="1">
      <alignment horizontal="left" vertical="top" wrapText="1" shrinkToFit="1"/>
    </xf>
    <xf numFmtId="49" fontId="4" fillId="2" borderId="8" xfId="0" applyNumberFormat="1" applyFont="1" applyFill="1" applyBorder="1" applyAlignment="1">
      <alignment horizontal="left" vertical="top" wrapText="1" shrinkToFit="1"/>
    </xf>
    <xf numFmtId="49" fontId="5" fillId="2" borderId="9" xfId="0" applyNumberFormat="1" applyFont="1" applyFill="1" applyBorder="1" applyAlignment="1">
      <alignment horizontal="left" vertical="top" wrapText="1" shrinkToFit="1"/>
    </xf>
    <xf numFmtId="0" fontId="0" fillId="0" borderId="0" xfId="0" applyBorder="1" applyAlignment="1"/>
    <xf numFmtId="0" fontId="4" fillId="2" borderId="17" xfId="0" applyFont="1" applyFill="1" applyBorder="1" applyAlignment="1">
      <alignment horizontal="center" vertical="top" wrapText="1" shrinkToFit="1"/>
    </xf>
    <xf numFmtId="0" fontId="4" fillId="2" borderId="14" xfId="0" applyFont="1" applyFill="1" applyBorder="1" applyAlignment="1">
      <alignment horizontal="center" vertical="top" wrapText="1" shrinkToFit="1"/>
    </xf>
    <xf numFmtId="49" fontId="8" fillId="4" borderId="12" xfId="0" applyNumberFormat="1" applyFont="1" applyFill="1" applyBorder="1" applyAlignment="1">
      <alignment horizontal="left" vertical="top" wrapText="1" shrinkToFit="1"/>
    </xf>
    <xf numFmtId="0" fontId="4" fillId="2" borderId="13" xfId="0" applyFont="1" applyFill="1" applyBorder="1" applyAlignment="1">
      <alignment horizontal="center" vertical="top" wrapText="1" shrinkToFit="1"/>
    </xf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8" xfId="0" applyBorder="1" applyAlignment="1">
      <alignment horizontal="center"/>
    </xf>
    <xf numFmtId="0" fontId="0" fillId="0" borderId="0" xfId="0" applyBorder="1" applyAlignment="1"/>
    <xf numFmtId="49" fontId="4" fillId="2" borderId="14" xfId="0" applyNumberFormat="1" applyFont="1" applyFill="1" applyBorder="1" applyAlignment="1">
      <alignment horizontal="left" vertical="top" wrapText="1" shrinkToFit="1"/>
    </xf>
    <xf numFmtId="49" fontId="5" fillId="2" borderId="12" xfId="0" applyNumberFormat="1" applyFont="1" applyFill="1" applyBorder="1" applyAlignment="1">
      <alignment horizontal="left" vertical="top" wrapText="1" shrinkToFit="1"/>
    </xf>
    <xf numFmtId="49" fontId="4" fillId="2" borderId="6" xfId="0" applyNumberFormat="1" applyFont="1" applyFill="1" applyBorder="1" applyAlignment="1">
      <alignment horizontal="left" vertical="top" wrapText="1" shrinkToFit="1"/>
    </xf>
    <xf numFmtId="49" fontId="4" fillId="2" borderId="7" xfId="0" applyNumberFormat="1" applyFont="1" applyFill="1" applyBorder="1" applyAlignment="1">
      <alignment horizontal="left" vertical="top" wrapText="1" shrinkToFit="1"/>
    </xf>
    <xf numFmtId="49" fontId="5" fillId="2" borderId="14" xfId="0" applyNumberFormat="1" applyFont="1" applyFill="1" applyBorder="1" applyAlignment="1">
      <alignment horizontal="left" vertical="top" wrapText="1" shrinkToFit="1"/>
    </xf>
    <xf numFmtId="49" fontId="8" fillId="2" borderId="12" xfId="0" applyNumberFormat="1" applyFont="1" applyFill="1" applyBorder="1" applyAlignment="1">
      <alignment horizontal="left" vertical="top" wrapText="1" shrinkToFit="1"/>
    </xf>
    <xf numFmtId="49" fontId="5" fillId="4" borderId="12" xfId="0" applyNumberFormat="1" applyFont="1" applyFill="1" applyBorder="1" applyAlignment="1">
      <alignment horizontal="left" vertical="top" wrapText="1" shrinkToFit="1"/>
    </xf>
    <xf numFmtId="49" fontId="5" fillId="2" borderId="9" xfId="0" applyNumberFormat="1" applyFont="1" applyFill="1" applyBorder="1" applyAlignment="1">
      <alignment horizontal="left" vertical="top" wrapText="1" shrinkToFit="1"/>
    </xf>
    <xf numFmtId="49" fontId="5" fillId="4" borderId="9" xfId="0" applyNumberFormat="1" applyFont="1" applyFill="1" applyBorder="1" applyAlignment="1">
      <alignment horizontal="left" vertical="top" wrapText="1" shrinkToFit="1"/>
    </xf>
    <xf numFmtId="49" fontId="4" fillId="2" borderId="8" xfId="0" applyNumberFormat="1" applyFont="1" applyFill="1" applyBorder="1" applyAlignment="1">
      <alignment horizontal="left" vertical="top" wrapText="1" shrinkToFit="1"/>
    </xf>
    <xf numFmtId="0" fontId="4" fillId="2" borderId="4" xfId="0" applyFont="1" applyFill="1" applyBorder="1" applyAlignment="1">
      <alignment horizontal="center" vertical="top" wrapText="1" shrinkToFit="1"/>
    </xf>
    <xf numFmtId="49" fontId="9" fillId="2" borderId="6" xfId="0" applyNumberFormat="1" applyFont="1" applyFill="1" applyBorder="1" applyAlignment="1">
      <alignment horizontal="left" vertical="top" wrapText="1" shrinkToFit="1"/>
    </xf>
    <xf numFmtId="49" fontId="9" fillId="2" borderId="7" xfId="0" applyNumberFormat="1" applyFont="1" applyFill="1" applyBorder="1" applyAlignment="1">
      <alignment horizontal="left" vertical="top" wrapText="1" shrinkToFit="1"/>
    </xf>
    <xf numFmtId="49" fontId="9" fillId="2" borderId="8" xfId="0" applyNumberFormat="1" applyFont="1" applyFill="1" applyBorder="1" applyAlignment="1">
      <alignment horizontal="left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49" fontId="4" fillId="2" borderId="9" xfId="0" applyNumberFormat="1" applyFont="1" applyFill="1" applyBorder="1" applyAlignment="1">
      <alignment horizontal="left" vertical="top" wrapText="1" shrinkToFit="1"/>
    </xf>
    <xf numFmtId="49" fontId="4" fillId="2" borderId="10" xfId="0" applyNumberFormat="1" applyFont="1" applyFill="1" applyBorder="1" applyAlignment="1">
      <alignment horizontal="left" vertical="top" wrapText="1" shrinkToFit="1"/>
    </xf>
    <xf numFmtId="49" fontId="4" fillId="2" borderId="11" xfId="0" applyNumberFormat="1" applyFont="1" applyFill="1" applyBorder="1" applyAlignment="1">
      <alignment horizontal="left" vertical="top" wrapText="1" shrinkToFit="1"/>
    </xf>
    <xf numFmtId="0" fontId="4" fillId="0" borderId="12" xfId="0" applyFont="1" applyBorder="1" applyAlignment="1">
      <alignment horizontal="center" vertical="top" wrapText="1" shrinkToFit="1"/>
    </xf>
    <xf numFmtId="49" fontId="8" fillId="4" borderId="12" xfId="0" applyNumberFormat="1" applyFont="1" applyFill="1" applyBorder="1" applyAlignment="1">
      <alignment horizontal="left" vertical="top" wrapText="1" shrinkToFit="1"/>
    </xf>
    <xf numFmtId="0" fontId="4" fillId="2" borderId="17" xfId="0" applyFont="1" applyFill="1" applyBorder="1" applyAlignment="1">
      <alignment horizontal="center" vertical="top" wrapText="1" shrinkToFit="1"/>
    </xf>
    <xf numFmtId="0" fontId="4" fillId="2" borderId="14" xfId="0" applyFont="1" applyFill="1" applyBorder="1" applyAlignment="1">
      <alignment horizontal="center" vertical="top" wrapText="1" shrinkToFit="1"/>
    </xf>
    <xf numFmtId="0" fontId="9" fillId="0" borderId="12" xfId="0" applyFont="1" applyBorder="1" applyAlignment="1">
      <alignment horizontal="center" vertical="top" wrapText="1" shrinkToFit="1"/>
    </xf>
    <xf numFmtId="0" fontId="4" fillId="2" borderId="13" xfId="0" applyFont="1" applyFill="1" applyBorder="1" applyAlignment="1">
      <alignment horizontal="center" vertical="top" wrapText="1" shrinkToFit="1"/>
    </xf>
    <xf numFmtId="49" fontId="4" fillId="2" borderId="14" xfId="0" applyNumberFormat="1" applyFont="1" applyFill="1" applyBorder="1" applyAlignment="1">
      <alignment horizontal="left" vertical="top" wrapText="1" shrinkToFit="1"/>
    </xf>
    <xf numFmtId="49" fontId="4" fillId="2" borderId="17" xfId="0" applyNumberFormat="1" applyFont="1" applyFill="1" applyBorder="1" applyAlignment="1">
      <alignment horizontal="left" vertical="top" wrapText="1" shrinkToFit="1"/>
    </xf>
    <xf numFmtId="49" fontId="4" fillId="2" borderId="13" xfId="0" applyNumberFormat="1" applyFont="1" applyFill="1" applyBorder="1" applyAlignment="1">
      <alignment horizontal="left" vertical="top" wrapText="1" shrinkToFit="1"/>
    </xf>
    <xf numFmtId="49" fontId="5" fillId="2" borderId="12" xfId="0" applyNumberFormat="1" applyFont="1" applyFill="1" applyBorder="1" applyAlignment="1">
      <alignment horizontal="left" vertical="top" wrapText="1" shrinkToFit="1"/>
    </xf>
    <xf numFmtId="49" fontId="4" fillId="2" borderId="12" xfId="0" applyNumberFormat="1" applyFont="1" applyFill="1" applyBorder="1" applyAlignment="1">
      <alignment horizontal="left" vertical="top" wrapText="1" shrinkToFit="1"/>
    </xf>
    <xf numFmtId="49" fontId="9" fillId="2" borderId="13" xfId="0" applyNumberFormat="1" applyFont="1" applyFill="1" applyBorder="1" applyAlignment="1">
      <alignment horizontal="left" vertical="top" wrapText="1" shrinkToFi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 shrinkToFit="1"/>
    </xf>
    <xf numFmtId="49" fontId="4" fillId="2" borderId="2" xfId="0" applyNumberFormat="1" applyFont="1" applyFill="1" applyBorder="1" applyAlignment="1">
      <alignment horizontal="left" vertical="top" wrapText="1" shrinkToFit="1"/>
    </xf>
    <xf numFmtId="49" fontId="4" fillId="2" borderId="3" xfId="0" applyNumberFormat="1" applyFont="1" applyFill="1" applyBorder="1" applyAlignment="1">
      <alignment horizontal="left" vertical="top" wrapText="1" shrinkToFit="1"/>
    </xf>
    <xf numFmtId="49" fontId="5" fillId="2" borderId="14" xfId="0" applyNumberFormat="1" applyFont="1" applyFill="1" applyBorder="1" applyAlignment="1">
      <alignment horizontal="left" vertical="top" wrapText="1" shrinkToFit="1"/>
    </xf>
    <xf numFmtId="49" fontId="7" fillId="2" borderId="12" xfId="0" applyNumberFormat="1" applyFont="1" applyFill="1" applyBorder="1" applyAlignment="1">
      <alignment horizontal="left" vertical="top" wrapText="1" shrinkToFit="1"/>
    </xf>
    <xf numFmtId="0" fontId="4" fillId="3" borderId="16" xfId="0" applyFont="1" applyFill="1" applyBorder="1" applyAlignment="1">
      <alignment horizontal="center" vertical="top" wrapText="1" shrinkToFit="1"/>
    </xf>
    <xf numFmtId="9" fontId="0" fillId="0" borderId="4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9" fontId="4" fillId="2" borderId="9" xfId="0" applyNumberFormat="1" applyFont="1" applyFill="1" applyBorder="1" applyAlignment="1">
      <alignment horizontal="left" vertical="top" wrapText="1" shrinkToFit="1"/>
    </xf>
    <xf numFmtId="49" fontId="4" fillId="2" borderId="10" xfId="0" applyNumberFormat="1" applyFont="1" applyFill="1" applyBorder="1" applyAlignment="1">
      <alignment horizontal="left" vertical="top" wrapText="1" shrinkToFit="1"/>
    </xf>
    <xf numFmtId="49" fontId="4" fillId="2" borderId="11" xfId="0" applyNumberFormat="1" applyFont="1" applyFill="1" applyBorder="1" applyAlignment="1">
      <alignment horizontal="left" vertical="top" wrapText="1" shrinkToFit="1"/>
    </xf>
    <xf numFmtId="49" fontId="8" fillId="2" borderId="12" xfId="0" applyNumberFormat="1" applyFont="1" applyFill="1" applyBorder="1" applyAlignment="1">
      <alignment horizontal="left" vertical="top" wrapText="1" shrinkToFit="1"/>
    </xf>
    <xf numFmtId="0" fontId="4" fillId="0" borderId="12" xfId="0" applyFont="1" applyBorder="1" applyAlignment="1">
      <alignment horizontal="center" vertical="top" wrapText="1" shrinkToFit="1"/>
    </xf>
    <xf numFmtId="49" fontId="4" fillId="2" borderId="4" xfId="0" applyNumberFormat="1" applyFont="1" applyFill="1" applyBorder="1" applyAlignment="1">
      <alignment horizontal="left" vertical="top" wrapText="1" shrinkToFit="1"/>
    </xf>
    <xf numFmtId="49" fontId="4" fillId="2" borderId="0" xfId="0" applyNumberFormat="1" applyFont="1" applyFill="1" applyBorder="1" applyAlignment="1">
      <alignment horizontal="left" vertical="top" wrapText="1" shrinkToFit="1"/>
    </xf>
    <xf numFmtId="49" fontId="4" fillId="2" borderId="6" xfId="0" applyNumberFormat="1" applyFont="1" applyFill="1" applyBorder="1" applyAlignment="1">
      <alignment horizontal="left" vertical="top" wrapText="1" shrinkToFit="1"/>
    </xf>
    <xf numFmtId="49" fontId="4" fillId="2" borderId="7" xfId="0" applyNumberFormat="1" applyFont="1" applyFill="1" applyBorder="1" applyAlignment="1">
      <alignment horizontal="left" vertical="top" wrapText="1" shrinkToFit="1"/>
    </xf>
    <xf numFmtId="49" fontId="9" fillId="2" borderId="14" xfId="0" applyNumberFormat="1" applyFont="1" applyFill="1" applyBorder="1" applyAlignment="1">
      <alignment horizontal="left" vertical="top" wrapText="1" shrinkToFit="1"/>
    </xf>
    <xf numFmtId="49" fontId="9" fillId="2" borderId="17" xfId="0" applyNumberFormat="1" applyFont="1" applyFill="1" applyBorder="1" applyAlignment="1">
      <alignment horizontal="left" vertical="top" wrapText="1" shrinkToFit="1"/>
    </xf>
    <xf numFmtId="49" fontId="5" fillId="2" borderId="17" xfId="0" applyNumberFormat="1" applyFont="1" applyFill="1" applyBorder="1" applyAlignment="1">
      <alignment horizontal="left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0" fontId="4" fillId="2" borderId="4" xfId="0" applyFont="1" applyFill="1" applyBorder="1" applyAlignment="1">
      <alignment horizontal="center" vertical="top" wrapText="1" shrinkToFit="1"/>
    </xf>
    <xf numFmtId="49" fontId="9" fillId="2" borderId="1" xfId="0" applyNumberFormat="1" applyFont="1" applyFill="1" applyBorder="1" applyAlignment="1">
      <alignment horizontal="left" vertical="top" wrapText="1" shrinkToFit="1"/>
    </xf>
    <xf numFmtId="49" fontId="9" fillId="2" borderId="2" xfId="0" applyNumberFormat="1" applyFont="1" applyFill="1" applyBorder="1" applyAlignment="1">
      <alignment horizontal="left" vertical="top" wrapText="1" shrinkToFit="1"/>
    </xf>
    <xf numFmtId="49" fontId="9" fillId="2" borderId="3" xfId="0" applyNumberFormat="1" applyFont="1" applyFill="1" applyBorder="1" applyAlignment="1">
      <alignment horizontal="left" vertical="top" wrapText="1" shrinkToFit="1"/>
    </xf>
    <xf numFmtId="49" fontId="9" fillId="2" borderId="6" xfId="0" applyNumberFormat="1" applyFont="1" applyFill="1" applyBorder="1" applyAlignment="1">
      <alignment horizontal="left" vertical="top" wrapText="1" shrinkToFit="1"/>
    </xf>
    <xf numFmtId="49" fontId="9" fillId="2" borderId="7" xfId="0" applyNumberFormat="1" applyFont="1" applyFill="1" applyBorder="1" applyAlignment="1">
      <alignment horizontal="left" vertical="top" wrapText="1" shrinkToFit="1"/>
    </xf>
    <xf numFmtId="49" fontId="9" fillId="2" borderId="8" xfId="0" applyNumberFormat="1" applyFont="1" applyFill="1" applyBorder="1" applyAlignment="1">
      <alignment horizontal="left" vertical="top" wrapText="1" shrinkToFit="1"/>
    </xf>
    <xf numFmtId="0" fontId="4" fillId="2" borderId="9" xfId="0" applyFont="1" applyFill="1" applyBorder="1" applyAlignment="1">
      <alignment horizontal="left" vertical="top" wrapText="1" shrinkToFit="1"/>
    </xf>
    <xf numFmtId="0" fontId="4" fillId="2" borderId="10" xfId="0" applyFont="1" applyFill="1" applyBorder="1" applyAlignment="1">
      <alignment horizontal="left" vertical="top" wrapText="1" shrinkToFit="1"/>
    </xf>
    <xf numFmtId="0" fontId="4" fillId="2" borderId="11" xfId="0" applyFont="1" applyFill="1" applyBorder="1" applyAlignment="1">
      <alignment horizontal="left" vertical="top" wrapText="1" shrinkToFit="1"/>
    </xf>
    <xf numFmtId="49" fontId="5" fillId="4" borderId="12" xfId="0" applyNumberFormat="1" applyFont="1" applyFill="1" applyBorder="1" applyAlignment="1">
      <alignment horizontal="left" vertical="top" wrapText="1" shrinkToFit="1"/>
    </xf>
    <xf numFmtId="49" fontId="5" fillId="4" borderId="9" xfId="0" applyNumberFormat="1" applyFont="1" applyFill="1" applyBorder="1" applyAlignment="1">
      <alignment horizontal="left" vertical="top" wrapText="1" shrinkToFit="1"/>
    </xf>
    <xf numFmtId="49" fontId="5" fillId="4" borderId="10" xfId="0" applyNumberFormat="1" applyFont="1" applyFill="1" applyBorder="1" applyAlignment="1">
      <alignment horizontal="left" vertical="top" wrapText="1" shrinkToFit="1"/>
    </xf>
    <xf numFmtId="49" fontId="4" fillId="2" borderId="8" xfId="0" applyNumberFormat="1" applyFont="1" applyFill="1" applyBorder="1" applyAlignment="1">
      <alignment horizontal="left" vertical="top" wrapText="1" shrinkToFit="1"/>
    </xf>
    <xf numFmtId="49" fontId="8" fillId="2" borderId="9" xfId="0" applyNumberFormat="1" applyFont="1" applyFill="1" applyBorder="1" applyAlignment="1">
      <alignment horizontal="left" vertical="top" wrapText="1" shrinkToFit="1"/>
    </xf>
    <xf numFmtId="49" fontId="8" fillId="2" borderId="10" xfId="0" applyNumberFormat="1" applyFont="1" applyFill="1" applyBorder="1" applyAlignment="1">
      <alignment horizontal="left" vertical="top" wrapText="1" shrinkToFit="1"/>
    </xf>
    <xf numFmtId="49" fontId="5" fillId="2" borderId="11" xfId="0" applyNumberFormat="1" applyFont="1" applyFill="1" applyBorder="1" applyAlignment="1">
      <alignment horizontal="left" vertical="top" wrapText="1" shrinkToFit="1"/>
    </xf>
    <xf numFmtId="49" fontId="5" fillId="2" borderId="9" xfId="0" applyNumberFormat="1" applyFont="1" applyFill="1" applyBorder="1" applyAlignment="1">
      <alignment horizontal="left" vertical="top" wrapText="1" shrinkToFit="1"/>
    </xf>
    <xf numFmtId="49" fontId="5" fillId="2" borderId="10" xfId="0" applyNumberFormat="1" applyFont="1" applyFill="1" applyBorder="1" applyAlignment="1">
      <alignment horizontal="left" vertical="top" wrapText="1" shrinkToFit="1"/>
    </xf>
    <xf numFmtId="49" fontId="9" fillId="2" borderId="12" xfId="0" applyNumberFormat="1" applyFont="1" applyFill="1" applyBorder="1" applyAlignment="1">
      <alignment horizontal="left" vertical="top" wrapText="1" shrinkToFi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49" fontId="9" fillId="2" borderId="10" xfId="0" applyNumberFormat="1" applyFont="1" applyFill="1" applyBorder="1" applyAlignment="1">
      <alignment horizontal="left" vertical="top" wrapText="1" shrinkToFit="1"/>
    </xf>
    <xf numFmtId="49" fontId="9" fillId="2" borderId="11" xfId="0" applyNumberFormat="1" applyFont="1" applyFill="1" applyBorder="1" applyAlignment="1">
      <alignment horizontal="left" vertical="top" wrapText="1" shrinkToFi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8" fillId="2" borderId="11" xfId="0" applyNumberFormat="1" applyFont="1" applyFill="1" applyBorder="1" applyAlignment="1">
      <alignment horizontal="left" vertical="top" wrapText="1" shrinkToFi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Border="1" applyAlignment="1"/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4" fillId="2" borderId="17" xfId="0" applyFont="1" applyFill="1" applyBorder="1" applyAlignment="1">
      <alignment horizontal="center" vertical="top" wrapText="1" shrinkToFit="1"/>
    </xf>
    <xf numFmtId="0" fontId="4" fillId="2" borderId="14" xfId="0" applyFont="1" applyFill="1" applyBorder="1" applyAlignment="1">
      <alignment horizontal="center" vertical="top" wrapText="1" shrinkToFit="1"/>
    </xf>
    <xf numFmtId="0" fontId="9" fillId="0" borderId="12" xfId="0" applyFont="1" applyBorder="1" applyAlignment="1">
      <alignment horizontal="center" vertical="top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9" fontId="8" fillId="2" borderId="14" xfId="0" applyNumberFormat="1" applyFont="1" applyFill="1" applyBorder="1" applyAlignment="1">
      <alignment horizontal="left" vertical="top" wrapText="1" shrinkToFit="1"/>
    </xf>
    <xf numFmtId="49" fontId="8" fillId="4" borderId="9" xfId="0" applyNumberFormat="1" applyFont="1" applyFill="1" applyBorder="1" applyAlignment="1">
      <alignment horizontal="left" vertical="top" wrapText="1" shrinkToFit="1"/>
    </xf>
    <xf numFmtId="49" fontId="8" fillId="4" borderId="10" xfId="0" applyNumberFormat="1" applyFont="1" applyFill="1" applyBorder="1" applyAlignment="1">
      <alignment horizontal="left" vertical="top" wrapText="1" shrinkToFit="1"/>
    </xf>
    <xf numFmtId="49" fontId="8" fillId="4" borderId="12" xfId="0" applyNumberFormat="1" applyFont="1" applyFill="1" applyBorder="1" applyAlignment="1">
      <alignment horizontal="left" vertical="top" wrapText="1" shrinkToFit="1"/>
    </xf>
    <xf numFmtId="49" fontId="8" fillId="2" borderId="17" xfId="0" applyNumberFormat="1" applyFont="1" applyFill="1" applyBorder="1" applyAlignment="1">
      <alignment horizontal="left" vertical="top" wrapText="1" shrinkToFit="1"/>
    </xf>
    <xf numFmtId="42" fontId="0" fillId="0" borderId="0" xfId="1" applyNumberFormat="1" applyFont="1" applyBorder="1" applyAlignment="1">
      <alignment horizontal="center"/>
    </xf>
    <xf numFmtId="0" fontId="4" fillId="2" borderId="13" xfId="0" applyFont="1" applyFill="1" applyBorder="1" applyAlignment="1">
      <alignment horizontal="center" vertical="top" wrapText="1" shrinkToFit="1"/>
    </xf>
    <xf numFmtId="49" fontId="14" fillId="2" borderId="9" xfId="0" applyNumberFormat="1" applyFont="1" applyFill="1" applyBorder="1" applyAlignment="1">
      <alignment horizontal="center" vertical="top" wrapText="1" shrinkToFit="1"/>
    </xf>
    <xf numFmtId="49" fontId="14" fillId="2" borderId="10" xfId="0" applyNumberFormat="1" applyFont="1" applyFill="1" applyBorder="1" applyAlignment="1">
      <alignment horizontal="center" vertical="top" wrapText="1" shrinkToFit="1"/>
    </xf>
    <xf numFmtId="49" fontId="14" fillId="2" borderId="11" xfId="0" applyNumberFormat="1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/>
    </xf>
    <xf numFmtId="42" fontId="0" fillId="0" borderId="4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42" fontId="0" fillId="0" borderId="5" xfId="0" applyNumberForma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51"/>
  <sheetViews>
    <sheetView topLeftCell="A804" workbookViewId="0">
      <selection activeCell="L846" sqref="L846"/>
    </sheetView>
  </sheetViews>
  <sheetFormatPr defaultRowHeight="15"/>
  <cols>
    <col min="1" max="1" width="18.42578125" customWidth="1"/>
    <col min="2" max="2" width="5.7109375" customWidth="1"/>
    <col min="3" max="3" width="17.7109375" bestFit="1" customWidth="1"/>
    <col min="7" max="7" width="4.140625" customWidth="1"/>
    <col min="8" max="8" width="9.42578125" customWidth="1"/>
    <col min="9" max="9" width="9.28515625" customWidth="1"/>
    <col min="10" max="10" width="9.140625" customWidth="1"/>
    <col min="11" max="11" width="17.85546875" customWidth="1"/>
    <col min="12" max="12" width="16.140625" customWidth="1"/>
    <col min="13" max="13" width="16.5703125" customWidth="1"/>
    <col min="14" max="14" width="33.85546875" customWidth="1"/>
    <col min="15" max="15" width="16.28515625" customWidth="1"/>
  </cols>
  <sheetData>
    <row r="1" spans="1:12" ht="15.75">
      <c r="A1" s="357" t="s">
        <v>892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9"/>
    </row>
    <row r="2" spans="1:12" ht="15.75">
      <c r="A2" s="360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2"/>
    </row>
    <row r="3" spans="1:12" ht="15.75">
      <c r="A3" s="363" t="s">
        <v>849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5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>
      <c r="A5" s="4" t="s">
        <v>1</v>
      </c>
      <c r="B5" s="5" t="s">
        <v>2</v>
      </c>
      <c r="C5" s="6" t="s">
        <v>3</v>
      </c>
      <c r="D5" s="6"/>
      <c r="E5" s="6"/>
      <c r="F5" s="6"/>
      <c r="G5" s="6"/>
      <c r="H5" s="6"/>
      <c r="I5" s="6"/>
      <c r="J5" s="6"/>
      <c r="K5" s="6" t="s">
        <v>4</v>
      </c>
      <c r="L5" s="7"/>
    </row>
    <row r="6" spans="1:12">
      <c r="A6" s="4" t="s">
        <v>5</v>
      </c>
      <c r="B6" s="6" t="s">
        <v>2</v>
      </c>
      <c r="C6" s="6" t="s">
        <v>6</v>
      </c>
      <c r="D6" s="6"/>
      <c r="E6" s="6"/>
      <c r="F6" s="6"/>
      <c r="G6" s="6"/>
      <c r="H6" s="6"/>
      <c r="I6" s="6"/>
      <c r="J6" s="6"/>
      <c r="K6" s="6" t="s">
        <v>7</v>
      </c>
      <c r="L6" s="7"/>
    </row>
    <row r="7" spans="1:12">
      <c r="A7" s="4" t="s">
        <v>8</v>
      </c>
      <c r="B7" s="6" t="s">
        <v>2</v>
      </c>
      <c r="C7" s="6" t="s">
        <v>9</v>
      </c>
      <c r="D7" s="6"/>
      <c r="E7" s="6"/>
      <c r="F7" s="6"/>
      <c r="G7" s="6"/>
      <c r="H7" s="6"/>
      <c r="I7" s="6"/>
      <c r="J7" s="6"/>
      <c r="K7" s="6" t="s">
        <v>10</v>
      </c>
      <c r="L7" s="7"/>
    </row>
    <row r="8" spans="1:12">
      <c r="A8" s="4" t="s">
        <v>11</v>
      </c>
      <c r="B8" s="6" t="s">
        <v>2</v>
      </c>
      <c r="C8" s="6" t="s">
        <v>12</v>
      </c>
      <c r="D8" s="6"/>
      <c r="E8" s="6"/>
      <c r="F8" s="6"/>
      <c r="G8" s="6"/>
      <c r="H8" s="6"/>
      <c r="I8" s="6"/>
      <c r="J8" s="6"/>
      <c r="K8" s="6" t="s">
        <v>13</v>
      </c>
      <c r="L8" s="7"/>
    </row>
    <row r="9" spans="1:12">
      <c r="A9" s="4" t="s">
        <v>14</v>
      </c>
      <c r="B9" s="5" t="s">
        <v>2</v>
      </c>
      <c r="C9" s="6" t="s">
        <v>15</v>
      </c>
      <c r="D9" s="6"/>
      <c r="E9" s="6"/>
      <c r="F9" s="6"/>
      <c r="G9" s="6"/>
      <c r="H9" s="6"/>
      <c r="I9" s="6"/>
      <c r="J9" s="6"/>
      <c r="K9" s="6" t="s">
        <v>16</v>
      </c>
      <c r="L9" s="7"/>
    </row>
    <row r="10" spans="1:12">
      <c r="A10" s="4" t="s">
        <v>14</v>
      </c>
      <c r="B10" s="6" t="s">
        <v>2</v>
      </c>
      <c r="C10" s="6" t="s">
        <v>17</v>
      </c>
      <c r="D10" s="6"/>
      <c r="E10" s="6"/>
      <c r="F10" s="6"/>
      <c r="G10" s="6"/>
      <c r="H10" s="8"/>
      <c r="I10" s="6"/>
      <c r="J10" s="6"/>
      <c r="K10" s="8" t="s">
        <v>18</v>
      </c>
      <c r="L10" s="7"/>
    </row>
    <row r="11" spans="1:12">
      <c r="A11" s="4" t="s">
        <v>19</v>
      </c>
      <c r="B11" s="6" t="s">
        <v>2</v>
      </c>
      <c r="C11" s="6" t="s">
        <v>20</v>
      </c>
      <c r="D11" s="6"/>
      <c r="E11" s="6"/>
      <c r="F11" s="6"/>
      <c r="G11" s="6"/>
      <c r="H11" s="6"/>
      <c r="I11" s="6"/>
      <c r="J11" s="6"/>
      <c r="K11" s="6"/>
      <c r="L11" s="7"/>
    </row>
    <row r="12" spans="1:12">
      <c r="A12" s="4" t="s">
        <v>21</v>
      </c>
      <c r="B12" s="6" t="s">
        <v>2</v>
      </c>
      <c r="C12" s="128">
        <f>K18</f>
        <v>66000000000</v>
      </c>
      <c r="D12" s="6"/>
      <c r="E12" s="6"/>
      <c r="F12" s="6"/>
      <c r="G12" s="6"/>
      <c r="H12" s="6"/>
      <c r="I12" s="6"/>
      <c r="J12" s="6"/>
      <c r="K12" s="6"/>
      <c r="L12" s="7"/>
    </row>
    <row r="13" spans="1:12">
      <c r="A13" s="4" t="s">
        <v>22</v>
      </c>
      <c r="B13" s="6" t="s">
        <v>2</v>
      </c>
      <c r="C13" s="9" t="s">
        <v>850</v>
      </c>
      <c r="D13" s="6"/>
      <c r="E13" s="6"/>
      <c r="F13" s="6"/>
      <c r="G13" s="6"/>
      <c r="H13" s="6"/>
      <c r="I13" s="6"/>
      <c r="J13" s="6"/>
      <c r="K13" s="6"/>
      <c r="L13" s="7"/>
    </row>
    <row r="14" spans="1:12">
      <c r="A14" s="10" t="s">
        <v>23</v>
      </c>
      <c r="B14" s="11" t="s">
        <v>2</v>
      </c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2"/>
    </row>
    <row r="15" spans="1:12">
      <c r="A15" s="298" t="s">
        <v>25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300"/>
    </row>
    <row r="16" spans="1:12">
      <c r="A16" s="1" t="s">
        <v>26</v>
      </c>
      <c r="B16" s="301" t="s">
        <v>27</v>
      </c>
      <c r="C16" s="302"/>
      <c r="D16" s="302"/>
      <c r="E16" s="302"/>
      <c r="F16" s="302"/>
      <c r="G16" s="302"/>
      <c r="H16" s="303"/>
      <c r="I16" s="301" t="s">
        <v>28</v>
      </c>
      <c r="J16" s="302"/>
      <c r="K16" s="302"/>
      <c r="L16" s="303"/>
    </row>
    <row r="17" spans="1:15">
      <c r="A17" s="4" t="s">
        <v>29</v>
      </c>
      <c r="B17" s="295" t="s">
        <v>30</v>
      </c>
      <c r="C17" s="296"/>
      <c r="D17" s="296"/>
      <c r="E17" s="296"/>
      <c r="F17" s="296"/>
      <c r="G17" s="296"/>
      <c r="H17" s="297"/>
      <c r="I17" s="295">
        <v>83.5</v>
      </c>
      <c r="J17" s="296"/>
      <c r="K17" s="296"/>
      <c r="L17" s="297"/>
    </row>
    <row r="18" spans="1:15">
      <c r="A18" s="4" t="s">
        <v>31</v>
      </c>
      <c r="B18" s="295" t="s">
        <v>32</v>
      </c>
      <c r="C18" s="296"/>
      <c r="D18" s="296"/>
      <c r="E18" s="296"/>
      <c r="F18" s="296"/>
      <c r="G18" s="296"/>
      <c r="H18" s="297"/>
      <c r="I18" s="125"/>
      <c r="J18" s="126"/>
      <c r="K18" s="126">
        <f>L26</f>
        <v>66000000000</v>
      </c>
      <c r="L18" s="127"/>
    </row>
    <row r="19" spans="1:15">
      <c r="A19" s="4" t="s">
        <v>33</v>
      </c>
      <c r="B19" s="295" t="s">
        <v>34</v>
      </c>
      <c r="C19" s="296"/>
      <c r="D19" s="296"/>
      <c r="E19" s="296"/>
      <c r="F19" s="296"/>
      <c r="G19" s="296"/>
      <c r="H19" s="297"/>
      <c r="I19" s="295" t="s">
        <v>35</v>
      </c>
      <c r="J19" s="296"/>
      <c r="K19" s="296"/>
      <c r="L19" s="297"/>
    </row>
    <row r="20" spans="1:15">
      <c r="A20" s="4" t="s">
        <v>36</v>
      </c>
      <c r="B20" s="295" t="s">
        <v>37</v>
      </c>
      <c r="C20" s="296"/>
      <c r="D20" s="296"/>
      <c r="E20" s="296"/>
      <c r="F20" s="296"/>
      <c r="G20" s="296"/>
      <c r="H20" s="297"/>
      <c r="I20" s="310">
        <v>1</v>
      </c>
      <c r="J20" s="311"/>
      <c r="K20" s="311"/>
      <c r="L20" s="312"/>
    </row>
    <row r="21" spans="1:15">
      <c r="A21" s="10" t="s">
        <v>38</v>
      </c>
      <c r="B21" s="313" t="s">
        <v>39</v>
      </c>
      <c r="C21" s="314"/>
      <c r="D21" s="314"/>
      <c r="E21" s="314"/>
      <c r="F21" s="314"/>
      <c r="G21" s="314"/>
      <c r="H21" s="315"/>
      <c r="I21" s="10"/>
      <c r="J21" s="11"/>
      <c r="K21" s="11"/>
      <c r="L21" s="12"/>
    </row>
    <row r="22" spans="1:15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</row>
    <row r="23" spans="1:15" ht="15" customHeight="1">
      <c r="A23" s="316" t="s">
        <v>40</v>
      </c>
      <c r="B23" s="316" t="s">
        <v>41</v>
      </c>
      <c r="C23" s="316"/>
      <c r="D23" s="316"/>
      <c r="E23" s="316"/>
      <c r="F23" s="316"/>
      <c r="G23" s="316"/>
      <c r="H23" s="316"/>
      <c r="I23" s="322" t="s">
        <v>42</v>
      </c>
      <c r="J23" s="322"/>
      <c r="K23" s="322"/>
      <c r="L23" s="317" t="s">
        <v>21</v>
      </c>
    </row>
    <row r="24" spans="1:15">
      <c r="A24" s="316"/>
      <c r="B24" s="316"/>
      <c r="C24" s="316"/>
      <c r="D24" s="316"/>
      <c r="E24" s="316"/>
      <c r="F24" s="316"/>
      <c r="G24" s="316"/>
      <c r="H24" s="316"/>
      <c r="I24" s="14" t="s">
        <v>43</v>
      </c>
      <c r="J24" s="14" t="s">
        <v>44</v>
      </c>
      <c r="K24" s="14" t="s">
        <v>45</v>
      </c>
      <c r="L24" s="317"/>
    </row>
    <row r="25" spans="1:15">
      <c r="A25" s="15">
        <v>1</v>
      </c>
      <c r="B25" s="309">
        <v>2</v>
      </c>
      <c r="C25" s="309"/>
      <c r="D25" s="309"/>
      <c r="E25" s="309"/>
      <c r="F25" s="309"/>
      <c r="G25" s="309"/>
      <c r="H25" s="309"/>
      <c r="I25" s="16">
        <v>3</v>
      </c>
      <c r="J25" s="16">
        <v>4</v>
      </c>
      <c r="K25" s="16">
        <v>5</v>
      </c>
      <c r="L25" s="17">
        <v>6</v>
      </c>
    </row>
    <row r="26" spans="1:15">
      <c r="A26" s="19"/>
      <c r="B26" s="292" t="s">
        <v>46</v>
      </c>
      <c r="C26" s="292"/>
      <c r="D26" s="292"/>
      <c r="E26" s="292"/>
      <c r="F26" s="292"/>
      <c r="G26" s="292"/>
      <c r="H26" s="292"/>
      <c r="I26" s="21"/>
      <c r="J26" s="13"/>
      <c r="K26" s="22"/>
      <c r="L26" s="23">
        <f>L27</f>
        <v>66000000000</v>
      </c>
    </row>
    <row r="27" spans="1:15">
      <c r="A27" s="19" t="s">
        <v>47</v>
      </c>
      <c r="B27" s="292" t="s">
        <v>48</v>
      </c>
      <c r="C27" s="292"/>
      <c r="D27" s="292"/>
      <c r="E27" s="292"/>
      <c r="F27" s="292"/>
      <c r="G27" s="292"/>
      <c r="H27" s="292"/>
      <c r="I27" s="24"/>
      <c r="J27" s="13"/>
      <c r="K27" s="25"/>
      <c r="L27" s="26">
        <f>+L28+L94</f>
        <v>66000000000</v>
      </c>
    </row>
    <row r="28" spans="1:15">
      <c r="A28" s="19" t="s">
        <v>49</v>
      </c>
      <c r="B28" s="292" t="s">
        <v>50</v>
      </c>
      <c r="C28" s="292"/>
      <c r="D28" s="292"/>
      <c r="E28" s="292"/>
      <c r="F28" s="292"/>
      <c r="G28" s="292"/>
      <c r="H28" s="292"/>
      <c r="I28" s="24"/>
      <c r="J28" s="13"/>
      <c r="K28" s="25"/>
      <c r="L28" s="23">
        <f>L29</f>
        <v>35315030500</v>
      </c>
    </row>
    <row r="29" spans="1:15">
      <c r="A29" s="19" t="s">
        <v>51</v>
      </c>
      <c r="B29" s="292" t="s">
        <v>52</v>
      </c>
      <c r="C29" s="292"/>
      <c r="D29" s="292"/>
      <c r="E29" s="292"/>
      <c r="F29" s="292"/>
      <c r="G29" s="292"/>
      <c r="H29" s="292"/>
      <c r="I29" s="24"/>
      <c r="J29" s="13"/>
      <c r="K29" s="25"/>
      <c r="L29" s="23">
        <f>L30</f>
        <v>35315030500</v>
      </c>
    </row>
    <row r="30" spans="1:15">
      <c r="A30" s="19" t="s">
        <v>53</v>
      </c>
      <c r="B30" s="292" t="s">
        <v>52</v>
      </c>
      <c r="C30" s="292"/>
      <c r="D30" s="292"/>
      <c r="E30" s="292"/>
      <c r="F30" s="292"/>
      <c r="G30" s="292"/>
      <c r="H30" s="292"/>
      <c r="I30" s="24"/>
      <c r="J30" s="13"/>
      <c r="K30" s="13"/>
      <c r="L30" s="23">
        <f>L31</f>
        <v>35315030500</v>
      </c>
    </row>
    <row r="31" spans="1:15">
      <c r="A31" s="19" t="s">
        <v>54</v>
      </c>
      <c r="B31" s="292" t="s">
        <v>52</v>
      </c>
      <c r="C31" s="292"/>
      <c r="D31" s="292"/>
      <c r="E31" s="292"/>
      <c r="F31" s="292"/>
      <c r="G31" s="292"/>
      <c r="H31" s="292"/>
      <c r="I31" s="24"/>
      <c r="J31" s="13"/>
      <c r="K31" s="28"/>
      <c r="L31" s="23">
        <f>+L34+L36+L40+L53+L59+L75</f>
        <v>35315030500</v>
      </c>
      <c r="M31" s="41">
        <v>35315030500</v>
      </c>
      <c r="N31" s="40">
        <f>+L31-M31</f>
        <v>0</v>
      </c>
    </row>
    <row r="32" spans="1:15">
      <c r="A32" s="19" t="s">
        <v>55</v>
      </c>
      <c r="B32" s="292" t="s">
        <v>56</v>
      </c>
      <c r="C32" s="292"/>
      <c r="D32" s="292"/>
      <c r="E32" s="292"/>
      <c r="F32" s="292"/>
      <c r="G32" s="292"/>
      <c r="H32" s="292"/>
      <c r="I32" s="24"/>
      <c r="J32" s="13"/>
      <c r="K32" s="25"/>
      <c r="L32" s="23">
        <f>L33</f>
        <v>300000000</v>
      </c>
      <c r="M32" s="40">
        <f>+L31-M31</f>
        <v>0</v>
      </c>
      <c r="O32" s="29"/>
    </row>
    <row r="33" spans="1:15">
      <c r="A33" s="19" t="s">
        <v>57</v>
      </c>
      <c r="B33" s="308" t="s">
        <v>58</v>
      </c>
      <c r="C33" s="308"/>
      <c r="D33" s="308"/>
      <c r="E33" s="308"/>
      <c r="F33" s="308"/>
      <c r="G33" s="308"/>
      <c r="H33" s="308"/>
      <c r="I33" s="24"/>
      <c r="J33" s="13"/>
      <c r="K33" s="22"/>
      <c r="L33" s="23">
        <f>+L34+L36</f>
        <v>300000000</v>
      </c>
      <c r="M33" s="40"/>
      <c r="O33" s="29"/>
    </row>
    <row r="34" spans="1:15">
      <c r="A34" s="19" t="s">
        <v>59</v>
      </c>
      <c r="B34" s="292" t="s">
        <v>60</v>
      </c>
      <c r="C34" s="292"/>
      <c r="D34" s="292"/>
      <c r="E34" s="292"/>
      <c r="F34" s="292"/>
      <c r="G34" s="292"/>
      <c r="H34" s="292"/>
      <c r="I34" s="24"/>
      <c r="J34" s="13"/>
      <c r="K34" s="13"/>
      <c r="L34" s="23">
        <f>SUM(L35)</f>
        <v>250000000</v>
      </c>
    </row>
    <row r="35" spans="1:15">
      <c r="A35" s="30"/>
      <c r="B35" s="31">
        <v>1</v>
      </c>
      <c r="C35" s="291" t="s">
        <v>61</v>
      </c>
      <c r="D35" s="291"/>
      <c r="E35" s="291"/>
      <c r="F35" s="291"/>
      <c r="G35" s="291"/>
      <c r="H35" s="291"/>
      <c r="I35" s="24">
        <v>1</v>
      </c>
      <c r="J35" s="24" t="s">
        <v>62</v>
      </c>
      <c r="K35" s="32">
        <v>250000000</v>
      </c>
      <c r="L35" s="32">
        <f>I35*K35</f>
        <v>250000000</v>
      </c>
      <c r="O35" s="29"/>
    </row>
    <row r="36" spans="1:15">
      <c r="A36" s="133" t="s">
        <v>889</v>
      </c>
      <c r="B36" s="292" t="s">
        <v>890</v>
      </c>
      <c r="C36" s="292"/>
      <c r="D36" s="292"/>
      <c r="E36" s="292"/>
      <c r="F36" s="292"/>
      <c r="G36" s="292"/>
      <c r="H36" s="292"/>
      <c r="I36" s="24"/>
      <c r="J36" s="13"/>
      <c r="K36" s="13"/>
      <c r="L36" s="23">
        <f>SUM(L37)</f>
        <v>50000000</v>
      </c>
      <c r="O36" s="29"/>
    </row>
    <row r="37" spans="1:15">
      <c r="A37" s="30"/>
      <c r="B37" s="31">
        <v>1</v>
      </c>
      <c r="C37" s="291" t="s">
        <v>891</v>
      </c>
      <c r="D37" s="291"/>
      <c r="E37" s="291"/>
      <c r="F37" s="291"/>
      <c r="G37" s="291"/>
      <c r="H37" s="291"/>
      <c r="I37" s="24">
        <v>1</v>
      </c>
      <c r="J37" s="24" t="s">
        <v>62</v>
      </c>
      <c r="K37" s="32">
        <v>50000000</v>
      </c>
      <c r="L37" s="32">
        <f>I37*K37</f>
        <v>50000000</v>
      </c>
      <c r="O37" s="29"/>
    </row>
    <row r="38" spans="1:15">
      <c r="A38" s="19" t="s">
        <v>63</v>
      </c>
      <c r="B38" s="292" t="s">
        <v>64</v>
      </c>
      <c r="C38" s="292"/>
      <c r="D38" s="292"/>
      <c r="E38" s="292"/>
      <c r="F38" s="292"/>
      <c r="G38" s="292"/>
      <c r="H38" s="292"/>
      <c r="I38" s="24"/>
      <c r="J38" s="13"/>
      <c r="K38" s="13"/>
      <c r="L38" s="23">
        <f>L39</f>
        <v>7768879500</v>
      </c>
    </row>
    <row r="39" spans="1:15">
      <c r="A39" s="19" t="s">
        <v>65</v>
      </c>
      <c r="B39" s="292" t="s">
        <v>66</v>
      </c>
      <c r="C39" s="292"/>
      <c r="D39" s="292"/>
      <c r="E39" s="292"/>
      <c r="F39" s="292"/>
      <c r="G39" s="292"/>
      <c r="H39" s="292"/>
      <c r="I39" s="24"/>
      <c r="J39" s="13"/>
      <c r="K39" s="13"/>
      <c r="L39" s="23">
        <f>+L40+L53</f>
        <v>7768879500</v>
      </c>
    </row>
    <row r="40" spans="1:15">
      <c r="A40" s="19" t="s">
        <v>67</v>
      </c>
      <c r="B40" s="292" t="s">
        <v>68</v>
      </c>
      <c r="C40" s="292"/>
      <c r="D40" s="292"/>
      <c r="E40" s="292"/>
      <c r="F40" s="292"/>
      <c r="G40" s="292"/>
      <c r="H40" s="292"/>
      <c r="I40" s="24"/>
      <c r="J40" s="13"/>
      <c r="K40" s="22"/>
      <c r="L40" s="26">
        <f>SUM(L41:L52)</f>
        <v>6285004500</v>
      </c>
      <c r="N40" s="40">
        <f>+L34+L40+L53+L59+L75</f>
        <v>35265030500</v>
      </c>
    </row>
    <row r="41" spans="1:15">
      <c r="A41" s="33"/>
      <c r="B41" s="31">
        <v>1</v>
      </c>
      <c r="C41" s="291" t="s">
        <v>69</v>
      </c>
      <c r="D41" s="291"/>
      <c r="E41" s="291"/>
      <c r="F41" s="291"/>
      <c r="G41" s="291"/>
      <c r="H41" s="291"/>
      <c r="I41" s="34">
        <f>1*8</f>
        <v>8</v>
      </c>
      <c r="J41" s="34" t="s">
        <v>70</v>
      </c>
      <c r="K41" s="35">
        <v>4875500</v>
      </c>
      <c r="L41" s="36">
        <f>I41*K41</f>
        <v>39004000</v>
      </c>
    </row>
    <row r="42" spans="1:15">
      <c r="A42" s="30"/>
      <c r="B42" s="37"/>
      <c r="C42" s="290" t="s">
        <v>71</v>
      </c>
      <c r="D42" s="290"/>
      <c r="E42" s="290"/>
      <c r="F42" s="290"/>
      <c r="G42" s="290"/>
      <c r="H42" s="290"/>
      <c r="I42" s="38"/>
      <c r="J42" s="38"/>
      <c r="K42" s="38"/>
      <c r="L42" s="39"/>
    </row>
    <row r="43" spans="1:15">
      <c r="A43" s="30"/>
      <c r="B43" s="31">
        <v>2</v>
      </c>
      <c r="C43" s="291" t="s">
        <v>69</v>
      </c>
      <c r="D43" s="291"/>
      <c r="E43" s="291"/>
      <c r="F43" s="291"/>
      <c r="G43" s="291"/>
      <c r="H43" s="291"/>
      <c r="I43" s="34">
        <f>4*8</f>
        <v>32</v>
      </c>
      <c r="J43" s="34" t="s">
        <v>70</v>
      </c>
      <c r="K43" s="35">
        <v>3562500</v>
      </c>
      <c r="L43" s="36">
        <f t="shared" ref="L43" si="0">I43*K43</f>
        <v>114000000</v>
      </c>
    </row>
    <row r="44" spans="1:15">
      <c r="A44" s="30"/>
      <c r="B44" s="37"/>
      <c r="C44" s="290" t="s">
        <v>72</v>
      </c>
      <c r="D44" s="290"/>
      <c r="E44" s="290"/>
      <c r="F44" s="290"/>
      <c r="G44" s="290"/>
      <c r="H44" s="290"/>
      <c r="I44" s="38"/>
      <c r="J44" s="38"/>
      <c r="K44" s="38"/>
      <c r="L44" s="39"/>
    </row>
    <row r="45" spans="1:15">
      <c r="A45" s="30"/>
      <c r="B45" s="31">
        <v>3</v>
      </c>
      <c r="C45" s="291" t="s">
        <v>69</v>
      </c>
      <c r="D45" s="291"/>
      <c r="E45" s="291"/>
      <c r="F45" s="291"/>
      <c r="G45" s="291"/>
      <c r="H45" s="291"/>
      <c r="I45" s="34">
        <f>9*8</f>
        <v>72</v>
      </c>
      <c r="J45" s="34" t="s">
        <v>70</v>
      </c>
      <c r="K45" s="35">
        <v>2250000</v>
      </c>
      <c r="L45" s="36">
        <f t="shared" ref="L45" si="1">I45*K45</f>
        <v>162000000</v>
      </c>
    </row>
    <row r="46" spans="1:15">
      <c r="A46" s="30"/>
      <c r="B46" s="37"/>
      <c r="C46" s="290" t="s">
        <v>73</v>
      </c>
      <c r="D46" s="290"/>
      <c r="E46" s="290"/>
      <c r="F46" s="290"/>
      <c r="G46" s="290"/>
      <c r="H46" s="290"/>
      <c r="I46" s="38"/>
      <c r="J46" s="38"/>
      <c r="K46" s="38"/>
      <c r="L46" s="39"/>
    </row>
    <row r="47" spans="1:15">
      <c r="A47" s="30"/>
      <c r="B47" s="31">
        <v>4</v>
      </c>
      <c r="C47" s="291" t="s">
        <v>69</v>
      </c>
      <c r="D47" s="291"/>
      <c r="E47" s="291"/>
      <c r="F47" s="291"/>
      <c r="G47" s="291"/>
      <c r="H47" s="291"/>
      <c r="I47" s="34">
        <f>271*8</f>
        <v>2168</v>
      </c>
      <c r="J47" s="34" t="s">
        <v>70</v>
      </c>
      <c r="K47" s="35">
        <v>1625000</v>
      </c>
      <c r="L47" s="36">
        <f t="shared" ref="L47" si="2">I47*K47</f>
        <v>3523000000</v>
      </c>
      <c r="M47" s="40"/>
    </row>
    <row r="48" spans="1:15">
      <c r="A48" s="30"/>
      <c r="B48" s="37"/>
      <c r="C48" s="290" t="s">
        <v>74</v>
      </c>
      <c r="D48" s="290"/>
      <c r="E48" s="290"/>
      <c r="F48" s="290"/>
      <c r="G48" s="290"/>
      <c r="H48" s="290"/>
      <c r="I48" s="38"/>
      <c r="J48" s="38"/>
      <c r="K48" s="38"/>
      <c r="L48" s="39"/>
      <c r="M48" s="41"/>
    </row>
    <row r="49" spans="1:14">
      <c r="A49" s="30"/>
      <c r="B49" s="31">
        <v>5</v>
      </c>
      <c r="C49" s="291" t="s">
        <v>69</v>
      </c>
      <c r="D49" s="291"/>
      <c r="E49" s="291"/>
      <c r="F49" s="291"/>
      <c r="G49" s="291"/>
      <c r="H49" s="291"/>
      <c r="I49" s="34">
        <f>86*8</f>
        <v>688</v>
      </c>
      <c r="J49" s="34" t="s">
        <v>70</v>
      </c>
      <c r="K49" s="35">
        <v>1812500</v>
      </c>
      <c r="L49" s="36">
        <f t="shared" ref="L49" si="3">I49*K49</f>
        <v>1247000000</v>
      </c>
      <c r="M49" s="40">
        <f>SUM(L41:L50)</f>
        <v>5085004000</v>
      </c>
      <c r="N49" s="41">
        <f>+M49/10</f>
        <v>508500400</v>
      </c>
    </row>
    <row r="50" spans="1:14">
      <c r="A50" s="30"/>
      <c r="B50" s="37"/>
      <c r="C50" s="290" t="s">
        <v>75</v>
      </c>
      <c r="D50" s="290"/>
      <c r="E50" s="290"/>
      <c r="F50" s="290"/>
      <c r="G50" s="290"/>
      <c r="H50" s="290"/>
      <c r="I50" s="42"/>
      <c r="J50" s="42"/>
      <c r="K50" s="42"/>
      <c r="L50" s="43"/>
    </row>
    <row r="51" spans="1:14">
      <c r="A51" s="30"/>
      <c r="B51" s="44">
        <v>6</v>
      </c>
      <c r="C51" s="318" t="s">
        <v>76</v>
      </c>
      <c r="D51" s="319"/>
      <c r="E51" s="319"/>
      <c r="F51" s="319"/>
      <c r="G51" s="319"/>
      <c r="H51" s="320"/>
      <c r="I51" s="24">
        <v>2</v>
      </c>
      <c r="J51" s="24" t="s">
        <v>691</v>
      </c>
      <c r="K51" s="32">
        <v>600000000</v>
      </c>
      <c r="L51" s="32">
        <f>+I51*K51</f>
        <v>1200000000</v>
      </c>
    </row>
    <row r="52" spans="1:14">
      <c r="A52" s="30"/>
      <c r="B52" s="44">
        <v>7</v>
      </c>
      <c r="C52" s="45" t="s">
        <v>873</v>
      </c>
      <c r="D52" s="46"/>
      <c r="E52" s="46"/>
      <c r="F52" s="46"/>
      <c r="G52" s="46"/>
      <c r="H52" s="47"/>
      <c r="I52" s="24"/>
      <c r="J52" s="24"/>
      <c r="K52" s="32"/>
      <c r="L52" s="32">
        <v>500</v>
      </c>
    </row>
    <row r="53" spans="1:14">
      <c r="A53" s="48" t="s">
        <v>77</v>
      </c>
      <c r="B53" s="321" t="s">
        <v>78</v>
      </c>
      <c r="C53" s="321"/>
      <c r="D53" s="321"/>
      <c r="E53" s="321"/>
      <c r="F53" s="321"/>
      <c r="G53" s="321"/>
      <c r="H53" s="321"/>
      <c r="I53" s="24"/>
      <c r="J53" s="13"/>
      <c r="K53" s="22"/>
      <c r="L53" s="26">
        <f>SUM(L54:L57)</f>
        <v>1483875000</v>
      </c>
    </row>
    <row r="54" spans="1:14">
      <c r="A54" s="33"/>
      <c r="B54" s="31">
        <v>1</v>
      </c>
      <c r="C54" s="291" t="s">
        <v>69</v>
      </c>
      <c r="D54" s="291"/>
      <c r="E54" s="291"/>
      <c r="F54" s="291"/>
      <c r="G54" s="291"/>
      <c r="H54" s="291"/>
      <c r="I54" s="34">
        <f>83*9</f>
        <v>747</v>
      </c>
      <c r="J54" s="34" t="s">
        <v>70</v>
      </c>
      <c r="K54" s="35">
        <v>1625000</v>
      </c>
      <c r="L54" s="36">
        <f>+I54*K54</f>
        <v>1213875000</v>
      </c>
      <c r="N54" s="41"/>
    </row>
    <row r="55" spans="1:14">
      <c r="A55" s="30"/>
      <c r="B55" s="52"/>
      <c r="C55" s="289" t="s">
        <v>866</v>
      </c>
      <c r="D55" s="289"/>
      <c r="E55" s="289"/>
      <c r="F55" s="289"/>
      <c r="G55" s="289"/>
      <c r="H55" s="289"/>
      <c r="I55" s="38"/>
      <c r="J55" s="38"/>
      <c r="K55" s="38"/>
      <c r="L55" s="39"/>
      <c r="N55" s="41"/>
    </row>
    <row r="56" spans="1:14">
      <c r="A56" s="30"/>
      <c r="B56" s="49">
        <v>2</v>
      </c>
      <c r="C56" s="304" t="s">
        <v>76</v>
      </c>
      <c r="D56" s="305"/>
      <c r="E56" s="305"/>
      <c r="F56" s="305"/>
      <c r="G56" s="305"/>
      <c r="H56" s="306"/>
      <c r="I56" s="34">
        <v>2</v>
      </c>
      <c r="J56" s="34" t="s">
        <v>691</v>
      </c>
      <c r="K56" s="36">
        <v>135000000</v>
      </c>
      <c r="L56" s="36">
        <f>+I56*K56</f>
        <v>270000000</v>
      </c>
    </row>
    <row r="57" spans="1:14">
      <c r="A57" s="30"/>
      <c r="B57" s="37"/>
      <c r="C57" s="64"/>
      <c r="D57" s="65"/>
      <c r="E57" s="65"/>
      <c r="F57" s="65"/>
      <c r="G57" s="65"/>
      <c r="H57" s="93"/>
      <c r="I57" s="38"/>
      <c r="J57" s="38"/>
      <c r="K57" s="38"/>
      <c r="L57" s="39"/>
    </row>
    <row r="58" spans="1:14">
      <c r="A58" s="19" t="s">
        <v>79</v>
      </c>
      <c r="B58" s="292" t="s">
        <v>80</v>
      </c>
      <c r="C58" s="292"/>
      <c r="D58" s="292"/>
      <c r="E58" s="292"/>
      <c r="F58" s="292"/>
      <c r="G58" s="292"/>
      <c r="H58" s="292"/>
      <c r="I58" s="24"/>
      <c r="J58" s="13"/>
      <c r="K58" s="13"/>
      <c r="L58" s="23">
        <f>SUM(L59)</f>
        <v>102821000</v>
      </c>
    </row>
    <row r="59" spans="1:14">
      <c r="A59" s="19" t="s">
        <v>81</v>
      </c>
      <c r="B59" s="292" t="s">
        <v>82</v>
      </c>
      <c r="C59" s="292"/>
      <c r="D59" s="292"/>
      <c r="E59" s="292"/>
      <c r="F59" s="292"/>
      <c r="G59" s="292"/>
      <c r="H59" s="292"/>
      <c r="I59" s="24"/>
      <c r="J59" s="13"/>
      <c r="K59" s="13"/>
      <c r="L59" s="23">
        <f>SUM(L60:L72)</f>
        <v>102821000</v>
      </c>
    </row>
    <row r="60" spans="1:14">
      <c r="A60" s="33"/>
      <c r="B60" s="49">
        <v>1</v>
      </c>
      <c r="C60" s="290" t="s">
        <v>83</v>
      </c>
      <c r="D60" s="290"/>
      <c r="E60" s="290"/>
      <c r="F60" s="290"/>
      <c r="G60" s="290"/>
      <c r="H60" s="290"/>
      <c r="I60" s="34">
        <f>1*9</f>
        <v>9</v>
      </c>
      <c r="J60" s="50" t="s">
        <v>70</v>
      </c>
      <c r="K60" s="36">
        <v>105000</v>
      </c>
      <c r="L60" s="36">
        <f>I60*K60</f>
        <v>945000</v>
      </c>
    </row>
    <row r="61" spans="1:14">
      <c r="A61" s="30"/>
      <c r="B61" s="37"/>
      <c r="C61" s="290" t="s">
        <v>867</v>
      </c>
      <c r="D61" s="290"/>
      <c r="E61" s="290"/>
      <c r="F61" s="290"/>
      <c r="G61" s="290"/>
      <c r="H61" s="290"/>
      <c r="I61" s="38"/>
      <c r="J61" s="51"/>
      <c r="K61" s="39"/>
      <c r="L61" s="39"/>
    </row>
    <row r="62" spans="1:14">
      <c r="A62" s="30"/>
      <c r="B62" s="31">
        <v>2</v>
      </c>
      <c r="C62" s="291" t="s">
        <v>83</v>
      </c>
      <c r="D62" s="291"/>
      <c r="E62" s="291"/>
      <c r="F62" s="291"/>
      <c r="G62" s="291"/>
      <c r="H62" s="291"/>
      <c r="I62" s="34">
        <f>2*9</f>
        <v>18</v>
      </c>
      <c r="J62" s="50" t="s">
        <v>70</v>
      </c>
      <c r="K62" s="36">
        <v>200000</v>
      </c>
      <c r="L62" s="36">
        <f t="shared" ref="L62" si="4">I62*K62</f>
        <v>3600000</v>
      </c>
    </row>
    <row r="63" spans="1:14">
      <c r="A63" s="30"/>
      <c r="B63" s="52"/>
      <c r="C63" s="289" t="s">
        <v>868</v>
      </c>
      <c r="D63" s="289"/>
      <c r="E63" s="289"/>
      <c r="F63" s="289"/>
      <c r="G63" s="289"/>
      <c r="H63" s="289"/>
      <c r="I63" s="38"/>
      <c r="J63" s="51"/>
      <c r="K63" s="39"/>
      <c r="L63" s="39"/>
    </row>
    <row r="64" spans="1:14">
      <c r="A64" s="30"/>
      <c r="B64" s="49">
        <v>3</v>
      </c>
      <c r="C64" s="290" t="s">
        <v>83</v>
      </c>
      <c r="D64" s="290"/>
      <c r="E64" s="290"/>
      <c r="F64" s="290"/>
      <c r="G64" s="290"/>
      <c r="H64" s="290"/>
      <c r="I64" s="34">
        <f>3*9</f>
        <v>27</v>
      </c>
      <c r="J64" s="50" t="s">
        <v>70</v>
      </c>
      <c r="K64" s="36">
        <v>287500</v>
      </c>
      <c r="L64" s="36">
        <f t="shared" ref="L64" si="5">I64*K64</f>
        <v>7762500</v>
      </c>
    </row>
    <row r="65" spans="1:14">
      <c r="A65" s="30"/>
      <c r="B65" s="37"/>
      <c r="C65" s="290" t="s">
        <v>869</v>
      </c>
      <c r="D65" s="290"/>
      <c r="E65" s="290"/>
      <c r="F65" s="290"/>
      <c r="G65" s="290"/>
      <c r="H65" s="290"/>
      <c r="I65" s="38"/>
      <c r="J65" s="51"/>
      <c r="K65" s="39"/>
      <c r="L65" s="39"/>
    </row>
    <row r="66" spans="1:14">
      <c r="A66" s="30"/>
      <c r="B66" s="31">
        <v>4</v>
      </c>
      <c r="C66" s="291" t="s">
        <v>83</v>
      </c>
      <c r="D66" s="291"/>
      <c r="E66" s="291"/>
      <c r="F66" s="291"/>
      <c r="G66" s="291"/>
      <c r="H66" s="291"/>
      <c r="I66" s="34">
        <f>1*9</f>
        <v>9</v>
      </c>
      <c r="J66" s="50" t="s">
        <v>70</v>
      </c>
      <c r="K66" s="36">
        <v>107000</v>
      </c>
      <c r="L66" s="36">
        <f t="shared" ref="L66" si="6">I66*K66</f>
        <v>963000</v>
      </c>
    </row>
    <row r="67" spans="1:14">
      <c r="A67" s="30"/>
      <c r="B67" s="52"/>
      <c r="C67" s="289" t="s">
        <v>870</v>
      </c>
      <c r="D67" s="289"/>
      <c r="E67" s="289"/>
      <c r="F67" s="289"/>
      <c r="G67" s="289"/>
      <c r="H67" s="289"/>
      <c r="I67" s="38"/>
      <c r="J67" s="51"/>
      <c r="K67" s="39"/>
      <c r="L67" s="39"/>
    </row>
    <row r="68" spans="1:14">
      <c r="A68" s="30"/>
      <c r="B68" s="49">
        <v>5</v>
      </c>
      <c r="C68" s="290" t="s">
        <v>83</v>
      </c>
      <c r="D68" s="290"/>
      <c r="E68" s="290"/>
      <c r="F68" s="290"/>
      <c r="G68" s="290"/>
      <c r="H68" s="290"/>
      <c r="I68" s="34">
        <f>1*9</f>
        <v>9</v>
      </c>
      <c r="J68" s="50" t="s">
        <v>70</v>
      </c>
      <c r="K68" s="36">
        <v>750000</v>
      </c>
      <c r="L68" s="36">
        <f t="shared" ref="L68" si="7">I68*K68</f>
        <v>6750000</v>
      </c>
    </row>
    <row r="69" spans="1:14">
      <c r="A69" s="30"/>
      <c r="B69" s="37"/>
      <c r="C69" s="290" t="s">
        <v>871</v>
      </c>
      <c r="D69" s="290"/>
      <c r="E69" s="290"/>
      <c r="F69" s="290"/>
      <c r="G69" s="290"/>
      <c r="H69" s="290"/>
      <c r="I69" s="38"/>
      <c r="J69" s="51"/>
      <c r="K69" s="39"/>
      <c r="L69" s="39"/>
    </row>
    <row r="70" spans="1:14">
      <c r="A70" s="30"/>
      <c r="B70" s="31">
        <v>6</v>
      </c>
      <c r="C70" s="291" t="s">
        <v>83</v>
      </c>
      <c r="D70" s="291"/>
      <c r="E70" s="291"/>
      <c r="F70" s="291"/>
      <c r="G70" s="291"/>
      <c r="H70" s="291"/>
      <c r="I70" s="34">
        <f>8*9</f>
        <v>72</v>
      </c>
      <c r="J70" s="50" t="s">
        <v>70</v>
      </c>
      <c r="K70" s="36">
        <v>1150000</v>
      </c>
      <c r="L70" s="36">
        <f t="shared" ref="L70" si="8">I70*K70</f>
        <v>82800000</v>
      </c>
    </row>
    <row r="71" spans="1:14">
      <c r="A71" s="30"/>
      <c r="B71" s="52"/>
      <c r="C71" s="289" t="s">
        <v>872</v>
      </c>
      <c r="D71" s="289"/>
      <c r="E71" s="289"/>
      <c r="F71" s="289"/>
      <c r="G71" s="289"/>
      <c r="H71" s="289"/>
      <c r="I71" s="38"/>
      <c r="J71" s="38"/>
      <c r="K71" s="38"/>
      <c r="L71" s="39"/>
    </row>
    <row r="72" spans="1:14">
      <c r="A72" s="30"/>
      <c r="B72" s="44">
        <v>7</v>
      </c>
      <c r="C72" s="45" t="s">
        <v>873</v>
      </c>
      <c r="D72" s="46"/>
      <c r="E72" s="46"/>
      <c r="F72" s="46"/>
      <c r="G72" s="46"/>
      <c r="H72" s="47"/>
      <c r="I72" s="24"/>
      <c r="J72" s="24"/>
      <c r="K72" s="32"/>
      <c r="L72" s="32">
        <v>500</v>
      </c>
    </row>
    <row r="73" spans="1:14">
      <c r="A73" s="19" t="s">
        <v>84</v>
      </c>
      <c r="B73" s="292" t="s">
        <v>85</v>
      </c>
      <c r="C73" s="292"/>
      <c r="D73" s="292"/>
      <c r="E73" s="292"/>
      <c r="F73" s="292"/>
      <c r="G73" s="292"/>
      <c r="H73" s="292"/>
      <c r="I73" s="24"/>
      <c r="J73" s="13"/>
      <c r="K73" s="13"/>
      <c r="L73" s="23">
        <f>L74</f>
        <v>27143330000</v>
      </c>
    </row>
    <row r="74" spans="1:14">
      <c r="A74" s="19" t="s">
        <v>86</v>
      </c>
      <c r="B74" s="292" t="s">
        <v>87</v>
      </c>
      <c r="C74" s="292"/>
      <c r="D74" s="292"/>
      <c r="E74" s="292"/>
      <c r="F74" s="292"/>
      <c r="G74" s="292"/>
      <c r="H74" s="292"/>
      <c r="I74" s="24"/>
      <c r="J74" s="13"/>
      <c r="K74" s="13"/>
      <c r="L74" s="23">
        <f>L75</f>
        <v>27143330000</v>
      </c>
    </row>
    <row r="75" spans="1:14">
      <c r="A75" s="20" t="s">
        <v>863</v>
      </c>
      <c r="B75" s="292" t="s">
        <v>87</v>
      </c>
      <c r="C75" s="292"/>
      <c r="D75" s="292"/>
      <c r="E75" s="292"/>
      <c r="F75" s="292"/>
      <c r="G75" s="292"/>
      <c r="H75" s="292"/>
      <c r="I75" s="24"/>
      <c r="J75" s="13"/>
      <c r="K75" s="13"/>
      <c r="L75" s="23">
        <f>SUM(L76:L93)</f>
        <v>27143330000</v>
      </c>
    </row>
    <row r="76" spans="1:14">
      <c r="A76" s="33"/>
      <c r="B76" s="31">
        <v>1</v>
      </c>
      <c r="C76" s="291" t="s">
        <v>88</v>
      </c>
      <c r="D76" s="291"/>
      <c r="E76" s="291"/>
      <c r="F76" s="291"/>
      <c r="G76" s="291"/>
      <c r="H76" s="291"/>
      <c r="I76" s="34">
        <v>9</v>
      </c>
      <c r="J76" s="50" t="s">
        <v>89</v>
      </c>
      <c r="K76" s="36">
        <v>3000000000</v>
      </c>
      <c r="L76" s="36">
        <f>I76*K76</f>
        <v>27000000000</v>
      </c>
      <c r="N76" s="41">
        <f>97040000/9</f>
        <v>10782222.222222222</v>
      </c>
    </row>
    <row r="77" spans="1:14" ht="11.25" customHeight="1">
      <c r="A77" s="53"/>
      <c r="B77" s="53"/>
      <c r="C77" s="323"/>
      <c r="D77" s="324"/>
      <c r="E77" s="324"/>
      <c r="F77" s="324"/>
      <c r="G77" s="324"/>
      <c r="H77" s="324"/>
      <c r="I77" s="38"/>
      <c r="J77" s="51"/>
      <c r="K77" s="38"/>
      <c r="L77" s="38"/>
    </row>
    <row r="78" spans="1:14">
      <c r="A78" s="53"/>
      <c r="B78" s="31">
        <v>2</v>
      </c>
      <c r="C78" s="291" t="s">
        <v>90</v>
      </c>
      <c r="D78" s="291"/>
      <c r="E78" s="291"/>
      <c r="F78" s="291"/>
      <c r="G78" s="291"/>
      <c r="H78" s="291"/>
      <c r="I78" s="54">
        <v>42</v>
      </c>
      <c r="J78" s="55" t="s">
        <v>91</v>
      </c>
      <c r="K78" s="36">
        <v>250000</v>
      </c>
      <c r="L78" s="36">
        <f t="shared" ref="L78" si="9">I78*K78</f>
        <v>10500000</v>
      </c>
    </row>
    <row r="79" spans="1:14">
      <c r="A79" s="30"/>
      <c r="B79" s="52"/>
      <c r="C79" s="289" t="s">
        <v>92</v>
      </c>
      <c r="D79" s="289"/>
      <c r="E79" s="289"/>
      <c r="F79" s="289"/>
      <c r="G79" s="289"/>
      <c r="H79" s="289"/>
      <c r="I79" s="56"/>
      <c r="J79" s="57"/>
      <c r="K79" s="39"/>
      <c r="L79" s="39"/>
    </row>
    <row r="80" spans="1:14">
      <c r="A80" s="53"/>
      <c r="B80" s="49">
        <v>3</v>
      </c>
      <c r="C80" s="290" t="s">
        <v>90</v>
      </c>
      <c r="D80" s="290"/>
      <c r="E80" s="290"/>
      <c r="F80" s="290"/>
      <c r="G80" s="290"/>
      <c r="H80" s="290"/>
      <c r="I80" s="54">
        <v>447</v>
      </c>
      <c r="J80" s="55" t="s">
        <v>91</v>
      </c>
      <c r="K80" s="36">
        <v>150000</v>
      </c>
      <c r="L80" s="36">
        <f t="shared" ref="L80" si="10">I80*K80</f>
        <v>67050000</v>
      </c>
    </row>
    <row r="81" spans="1:14">
      <c r="A81" s="30"/>
      <c r="B81" s="37"/>
      <c r="C81" s="290" t="s">
        <v>93</v>
      </c>
      <c r="D81" s="290"/>
      <c r="E81" s="290"/>
      <c r="F81" s="290"/>
      <c r="G81" s="290"/>
      <c r="H81" s="290"/>
      <c r="I81" s="56"/>
      <c r="J81" s="57"/>
      <c r="K81" s="39"/>
      <c r="L81" s="39"/>
    </row>
    <row r="82" spans="1:14">
      <c r="A82" s="53"/>
      <c r="B82" s="31">
        <v>4</v>
      </c>
      <c r="C82" s="291" t="s">
        <v>90</v>
      </c>
      <c r="D82" s="291"/>
      <c r="E82" s="291"/>
      <c r="F82" s="291"/>
      <c r="G82" s="291"/>
      <c r="H82" s="291"/>
      <c r="I82" s="54">
        <v>27</v>
      </c>
      <c r="J82" s="55" t="s">
        <v>91</v>
      </c>
      <c r="K82" s="36">
        <v>150000</v>
      </c>
      <c r="L82" s="36">
        <f t="shared" ref="L82" si="11">I82*K82</f>
        <v>4050000</v>
      </c>
    </row>
    <row r="83" spans="1:14">
      <c r="A83" s="30"/>
      <c r="B83" s="52"/>
      <c r="C83" s="289" t="s">
        <v>94</v>
      </c>
      <c r="D83" s="289"/>
      <c r="E83" s="289"/>
      <c r="F83" s="289"/>
      <c r="G83" s="289"/>
      <c r="H83" s="289"/>
      <c r="I83" s="56"/>
      <c r="J83" s="57"/>
      <c r="K83" s="39"/>
      <c r="L83" s="39"/>
    </row>
    <row r="84" spans="1:14">
      <c r="A84" s="53"/>
      <c r="B84" s="49">
        <v>5</v>
      </c>
      <c r="C84" s="290" t="s">
        <v>95</v>
      </c>
      <c r="D84" s="290"/>
      <c r="E84" s="290"/>
      <c r="F84" s="290"/>
      <c r="G84" s="290"/>
      <c r="H84" s="290"/>
      <c r="I84" s="54">
        <v>335</v>
      </c>
      <c r="J84" s="55" t="s">
        <v>96</v>
      </c>
      <c r="K84" s="36">
        <v>60000</v>
      </c>
      <c r="L84" s="36">
        <f t="shared" ref="L84" si="12">I84*K84</f>
        <v>20100000</v>
      </c>
    </row>
    <row r="85" spans="1:14">
      <c r="A85" s="30"/>
      <c r="B85" s="37"/>
      <c r="C85" s="290" t="s">
        <v>97</v>
      </c>
      <c r="D85" s="290"/>
      <c r="E85" s="290"/>
      <c r="F85" s="290"/>
      <c r="G85" s="290"/>
      <c r="H85" s="290"/>
      <c r="I85" s="56"/>
      <c r="J85" s="57"/>
      <c r="K85" s="39"/>
      <c r="L85" s="39"/>
    </row>
    <row r="86" spans="1:14">
      <c r="A86" s="53"/>
      <c r="B86" s="31">
        <v>6</v>
      </c>
      <c r="C86" s="291" t="s">
        <v>95</v>
      </c>
      <c r="D86" s="291"/>
      <c r="E86" s="291"/>
      <c r="F86" s="291"/>
      <c r="G86" s="291"/>
      <c r="H86" s="291"/>
      <c r="I86" s="54">
        <v>336</v>
      </c>
      <c r="J86" s="55" t="s">
        <v>96</v>
      </c>
      <c r="K86" s="36">
        <v>55000</v>
      </c>
      <c r="L86" s="36">
        <f t="shared" ref="L86" si="13">I86*K86</f>
        <v>18480000</v>
      </c>
    </row>
    <row r="87" spans="1:14">
      <c r="A87" s="30"/>
      <c r="B87" s="52"/>
      <c r="C87" s="289" t="s">
        <v>98</v>
      </c>
      <c r="D87" s="289"/>
      <c r="E87" s="289"/>
      <c r="F87" s="289"/>
      <c r="G87" s="289"/>
      <c r="H87" s="289"/>
      <c r="I87" s="56"/>
      <c r="J87" s="57"/>
      <c r="K87" s="39"/>
      <c r="L87" s="39"/>
    </row>
    <row r="88" spans="1:14">
      <c r="A88" s="59"/>
      <c r="B88" s="60">
        <v>7</v>
      </c>
      <c r="C88" s="289" t="s">
        <v>95</v>
      </c>
      <c r="D88" s="289"/>
      <c r="E88" s="289"/>
      <c r="F88" s="289"/>
      <c r="G88" s="289"/>
      <c r="H88" s="289"/>
      <c r="I88" s="61">
        <v>336</v>
      </c>
      <c r="J88" s="62" t="s">
        <v>96</v>
      </c>
      <c r="K88" s="32">
        <v>50000</v>
      </c>
      <c r="L88" s="32">
        <f t="shared" ref="L88" si="14">I88*K88</f>
        <v>16800000</v>
      </c>
    </row>
    <row r="89" spans="1:14">
      <c r="A89" s="30"/>
      <c r="B89" s="37"/>
      <c r="C89" s="290" t="s">
        <v>99</v>
      </c>
      <c r="D89" s="290"/>
      <c r="E89" s="290"/>
      <c r="F89" s="290"/>
      <c r="G89" s="290"/>
      <c r="H89" s="290"/>
      <c r="I89" s="56"/>
      <c r="J89" s="57"/>
      <c r="K89" s="39"/>
      <c r="L89" s="39"/>
    </row>
    <row r="90" spans="1:14">
      <c r="A90" s="53"/>
      <c r="B90" s="31">
        <v>8</v>
      </c>
      <c r="C90" s="291" t="s">
        <v>100</v>
      </c>
      <c r="D90" s="291"/>
      <c r="E90" s="291"/>
      <c r="F90" s="291"/>
      <c r="G90" s="291"/>
      <c r="H90" s="291"/>
      <c r="I90" s="54">
        <v>67</v>
      </c>
      <c r="J90" s="55" t="s">
        <v>91</v>
      </c>
      <c r="K90" s="36">
        <v>50000</v>
      </c>
      <c r="L90" s="36">
        <f t="shared" ref="L90" si="15">I90*K90</f>
        <v>3350000</v>
      </c>
    </row>
    <row r="91" spans="1:14">
      <c r="A91" s="30"/>
      <c r="B91" s="52"/>
      <c r="C91" s="289" t="s">
        <v>101</v>
      </c>
      <c r="D91" s="289"/>
      <c r="E91" s="289"/>
      <c r="F91" s="289"/>
      <c r="G91" s="289"/>
      <c r="H91" s="289"/>
      <c r="I91" s="56"/>
      <c r="J91" s="57"/>
      <c r="K91" s="39"/>
      <c r="L91" s="39"/>
    </row>
    <row r="92" spans="1:14">
      <c r="A92" s="53"/>
      <c r="B92" s="49">
        <v>9</v>
      </c>
      <c r="C92" s="290" t="s">
        <v>100</v>
      </c>
      <c r="D92" s="290"/>
      <c r="E92" s="290"/>
      <c r="F92" s="290"/>
      <c r="G92" s="290"/>
      <c r="H92" s="290"/>
      <c r="I92" s="54">
        <v>80</v>
      </c>
      <c r="J92" s="55" t="s">
        <v>91</v>
      </c>
      <c r="K92" s="36">
        <v>37500</v>
      </c>
      <c r="L92" s="36">
        <f t="shared" ref="L92" si="16">I92*K92</f>
        <v>3000000</v>
      </c>
    </row>
    <row r="93" spans="1:14">
      <c r="A93" s="30"/>
      <c r="B93" s="37"/>
      <c r="C93" s="290" t="s">
        <v>102</v>
      </c>
      <c r="D93" s="290"/>
      <c r="E93" s="290"/>
      <c r="F93" s="290"/>
      <c r="G93" s="290"/>
      <c r="H93" s="290"/>
      <c r="I93" s="56"/>
      <c r="J93" s="57"/>
      <c r="K93" s="39"/>
      <c r="L93" s="39"/>
    </row>
    <row r="94" spans="1:14">
      <c r="A94" s="19" t="s">
        <v>137</v>
      </c>
      <c r="B94" s="292" t="s">
        <v>138</v>
      </c>
      <c r="C94" s="292"/>
      <c r="D94" s="292"/>
      <c r="E94" s="292"/>
      <c r="F94" s="292"/>
      <c r="G94" s="292"/>
      <c r="H94" s="292"/>
      <c r="I94" s="24"/>
      <c r="J94" s="13"/>
      <c r="K94" s="13"/>
      <c r="L94" s="23">
        <f>L95</f>
        <v>30684969500</v>
      </c>
      <c r="N94" s="40"/>
    </row>
    <row r="95" spans="1:14">
      <c r="A95" s="19" t="s">
        <v>139</v>
      </c>
      <c r="B95" s="292" t="s">
        <v>140</v>
      </c>
      <c r="C95" s="292"/>
      <c r="D95" s="292"/>
      <c r="E95" s="292"/>
      <c r="F95" s="292"/>
      <c r="G95" s="292"/>
      <c r="H95" s="292"/>
      <c r="I95" s="24"/>
      <c r="J95" s="13"/>
      <c r="K95" s="13"/>
      <c r="L95" s="23">
        <f>L96</f>
        <v>30684969500</v>
      </c>
      <c r="M95" s="40"/>
    </row>
    <row r="96" spans="1:14">
      <c r="A96" s="19" t="s">
        <v>141</v>
      </c>
      <c r="B96" s="292" t="s">
        <v>140</v>
      </c>
      <c r="C96" s="292"/>
      <c r="D96" s="292"/>
      <c r="E96" s="292"/>
      <c r="F96" s="292"/>
      <c r="G96" s="292"/>
      <c r="H96" s="292"/>
      <c r="I96" s="24"/>
      <c r="J96" s="13"/>
      <c r="K96" s="13"/>
      <c r="L96" s="23">
        <f>L97</f>
        <v>30684969500</v>
      </c>
    </row>
    <row r="97" spans="1:14">
      <c r="A97" s="19" t="s">
        <v>142</v>
      </c>
      <c r="B97" s="292" t="s">
        <v>140</v>
      </c>
      <c r="C97" s="292"/>
      <c r="D97" s="292"/>
      <c r="E97" s="292"/>
      <c r="F97" s="292"/>
      <c r="G97" s="292"/>
      <c r="H97" s="292"/>
      <c r="I97" s="24"/>
      <c r="J97" s="13"/>
      <c r="K97" s="68"/>
      <c r="L97" s="23">
        <f>+L100+L109+L114+L405+L446+L449+L486+L633+L648+L655+L846+L855+L860+L867+L884+L887+L894+L905+L913+L920+L931+L934+L937+L940+L943+L946+L949+L952+L955+L960+L963+L966+L973+L978+L981+L986+L997+L1000+L1003+L1080+L1085+L1091+L1094+L1107+L1118</f>
        <v>30684969500</v>
      </c>
    </row>
    <row r="98" spans="1:14">
      <c r="A98" s="19" t="s">
        <v>143</v>
      </c>
      <c r="B98" s="292" t="s">
        <v>144</v>
      </c>
      <c r="C98" s="292"/>
      <c r="D98" s="292"/>
      <c r="E98" s="292"/>
      <c r="F98" s="292"/>
      <c r="G98" s="292"/>
      <c r="H98" s="292"/>
      <c r="I98" s="24"/>
      <c r="J98" s="13"/>
      <c r="K98" s="25"/>
      <c r="L98" s="23">
        <f>L99</f>
        <v>4486449500</v>
      </c>
      <c r="N98" s="40">
        <f>L100</f>
        <v>121600000</v>
      </c>
    </row>
    <row r="99" spans="1:14">
      <c r="A99" s="19" t="s">
        <v>145</v>
      </c>
      <c r="B99" s="292" t="s">
        <v>146</v>
      </c>
      <c r="C99" s="292"/>
      <c r="D99" s="292"/>
      <c r="E99" s="292"/>
      <c r="F99" s="292"/>
      <c r="G99" s="292"/>
      <c r="H99" s="292"/>
      <c r="I99" s="24"/>
      <c r="J99" s="13"/>
      <c r="K99" s="25"/>
      <c r="L99" s="23">
        <f>+L100+L109+L114+L405+L446+L449+L486+L633+L648+L655+L846+L855+L860+L867+L879</f>
        <v>4486449500</v>
      </c>
      <c r="N99" s="40">
        <f>L109</f>
        <v>280750000</v>
      </c>
    </row>
    <row r="100" spans="1:14">
      <c r="A100" s="19" t="s">
        <v>147</v>
      </c>
      <c r="B100" s="292" t="s">
        <v>148</v>
      </c>
      <c r="C100" s="292"/>
      <c r="D100" s="292"/>
      <c r="E100" s="292"/>
      <c r="F100" s="292"/>
      <c r="G100" s="292"/>
      <c r="H100" s="292"/>
      <c r="I100" s="24"/>
      <c r="J100" s="13"/>
      <c r="K100" s="22"/>
      <c r="L100" s="26">
        <f>SUM(L101:L108)</f>
        <v>121600000</v>
      </c>
      <c r="N100" s="40">
        <f>L114</f>
        <v>950291250</v>
      </c>
    </row>
    <row r="101" spans="1:14">
      <c r="A101" s="31"/>
      <c r="B101" s="31">
        <v>1</v>
      </c>
      <c r="C101" s="291" t="s">
        <v>149</v>
      </c>
      <c r="D101" s="291"/>
      <c r="E101" s="291"/>
      <c r="F101" s="291"/>
      <c r="G101" s="291"/>
      <c r="H101" s="291"/>
      <c r="I101" s="50">
        <f>2500-400</f>
        <v>2100</v>
      </c>
      <c r="J101" s="50" t="s">
        <v>150</v>
      </c>
      <c r="K101" s="36">
        <v>10000</v>
      </c>
      <c r="L101" s="36">
        <f>I101*K101</f>
        <v>21000000</v>
      </c>
      <c r="N101" s="40">
        <f>L405</f>
        <v>168340000</v>
      </c>
    </row>
    <row r="102" spans="1:14">
      <c r="A102" s="37"/>
      <c r="B102" s="37"/>
      <c r="C102" s="290" t="s">
        <v>151</v>
      </c>
      <c r="D102" s="290"/>
      <c r="E102" s="290"/>
      <c r="F102" s="290"/>
      <c r="G102" s="290"/>
      <c r="H102" s="290"/>
      <c r="I102" s="51"/>
      <c r="J102" s="51"/>
      <c r="K102" s="39"/>
      <c r="L102" s="39"/>
    </row>
    <row r="103" spans="1:14">
      <c r="A103" s="49"/>
      <c r="B103" s="31">
        <v>2</v>
      </c>
      <c r="C103" s="291" t="s">
        <v>149</v>
      </c>
      <c r="D103" s="291"/>
      <c r="E103" s="291"/>
      <c r="F103" s="291"/>
      <c r="G103" s="291"/>
      <c r="H103" s="291"/>
      <c r="I103" s="50">
        <v>1800</v>
      </c>
      <c r="J103" s="50" t="s">
        <v>150</v>
      </c>
      <c r="K103" s="36">
        <v>7000</v>
      </c>
      <c r="L103" s="36">
        <f t="shared" ref="L103" si="17">I103*K103</f>
        <v>12600000</v>
      </c>
    </row>
    <row r="104" spans="1:14">
      <c r="A104" s="37"/>
      <c r="B104" s="52"/>
      <c r="C104" s="289" t="s">
        <v>152</v>
      </c>
      <c r="D104" s="289"/>
      <c r="E104" s="289"/>
      <c r="F104" s="289"/>
      <c r="G104" s="289"/>
      <c r="H104" s="289"/>
      <c r="I104" s="51"/>
      <c r="J104" s="51"/>
      <c r="K104" s="39"/>
      <c r="L104" s="39"/>
    </row>
    <row r="105" spans="1:14">
      <c r="A105" s="49"/>
      <c r="B105" s="31">
        <v>3</v>
      </c>
      <c r="C105" s="291" t="s">
        <v>149</v>
      </c>
      <c r="D105" s="291"/>
      <c r="E105" s="291"/>
      <c r="F105" s="291"/>
      <c r="G105" s="291"/>
      <c r="H105" s="291"/>
      <c r="I105" s="50">
        <v>2500</v>
      </c>
      <c r="J105" s="50" t="s">
        <v>150</v>
      </c>
      <c r="K105" s="36">
        <v>10000</v>
      </c>
      <c r="L105" s="36">
        <f t="shared" ref="L105" si="18">I105*K105</f>
        <v>25000000</v>
      </c>
    </row>
    <row r="106" spans="1:14">
      <c r="A106" s="37"/>
      <c r="B106" s="52"/>
      <c r="C106" s="289" t="s">
        <v>153</v>
      </c>
      <c r="D106" s="289"/>
      <c r="E106" s="289"/>
      <c r="F106" s="289"/>
      <c r="G106" s="289"/>
      <c r="H106" s="289"/>
      <c r="I106" s="51"/>
      <c r="J106" s="51"/>
      <c r="K106" s="39"/>
      <c r="L106" s="39"/>
    </row>
    <row r="107" spans="1:14">
      <c r="A107" s="49"/>
      <c r="B107" s="49">
        <v>4</v>
      </c>
      <c r="C107" s="290" t="s">
        <v>149</v>
      </c>
      <c r="D107" s="290"/>
      <c r="E107" s="290"/>
      <c r="F107" s="290"/>
      <c r="G107" s="290"/>
      <c r="H107" s="290"/>
      <c r="I107" s="50">
        <v>4500</v>
      </c>
      <c r="J107" s="50" t="s">
        <v>150</v>
      </c>
      <c r="K107" s="36">
        <v>14000</v>
      </c>
      <c r="L107" s="36">
        <f t="shared" ref="L107" si="19">I107*K107</f>
        <v>63000000</v>
      </c>
    </row>
    <row r="108" spans="1:14">
      <c r="A108" s="37"/>
      <c r="B108" s="52"/>
      <c r="C108" s="289" t="s">
        <v>154</v>
      </c>
      <c r="D108" s="289"/>
      <c r="E108" s="289"/>
      <c r="F108" s="289"/>
      <c r="G108" s="289"/>
      <c r="H108" s="289"/>
      <c r="I108" s="51"/>
      <c r="J108" s="51"/>
      <c r="K108" s="39"/>
      <c r="L108" s="39"/>
    </row>
    <row r="109" spans="1:14">
      <c r="A109" s="19" t="s">
        <v>155</v>
      </c>
      <c r="B109" s="307" t="s">
        <v>156</v>
      </c>
      <c r="C109" s="307"/>
      <c r="D109" s="307"/>
      <c r="E109" s="307"/>
      <c r="F109" s="307"/>
      <c r="G109" s="307"/>
      <c r="H109" s="307"/>
      <c r="I109" s="24"/>
      <c r="J109" s="13"/>
      <c r="K109" s="22"/>
      <c r="L109" s="26">
        <f>SUM(L110:L113)</f>
        <v>280750000</v>
      </c>
      <c r="N109" s="41"/>
    </row>
    <row r="110" spans="1:14">
      <c r="A110" s="31"/>
      <c r="B110" s="31">
        <v>1</v>
      </c>
      <c r="C110" s="291" t="s">
        <v>157</v>
      </c>
      <c r="D110" s="291"/>
      <c r="E110" s="291"/>
      <c r="F110" s="291"/>
      <c r="G110" s="291"/>
      <c r="H110" s="291"/>
      <c r="I110" s="50">
        <v>230</v>
      </c>
      <c r="J110" s="34" t="s">
        <v>158</v>
      </c>
      <c r="K110" s="36">
        <v>1025000</v>
      </c>
      <c r="L110" s="36">
        <f>I110*K110</f>
        <v>235750000</v>
      </c>
      <c r="M110" s="40"/>
    </row>
    <row r="111" spans="1:14">
      <c r="A111" s="37"/>
      <c r="B111" s="52"/>
      <c r="C111" s="289" t="s">
        <v>159</v>
      </c>
      <c r="D111" s="289"/>
      <c r="E111" s="289"/>
      <c r="F111" s="289"/>
      <c r="G111" s="289"/>
      <c r="H111" s="289"/>
      <c r="I111" s="51"/>
      <c r="J111" s="38"/>
      <c r="K111" s="39"/>
      <c r="L111" s="39"/>
    </row>
    <row r="112" spans="1:14">
      <c r="A112" s="49"/>
      <c r="B112" s="31">
        <v>2</v>
      </c>
      <c r="C112" s="291" t="s">
        <v>157</v>
      </c>
      <c r="D112" s="291"/>
      <c r="E112" s="291"/>
      <c r="F112" s="291"/>
      <c r="G112" s="291"/>
      <c r="H112" s="291"/>
      <c r="I112" s="50">
        <v>200</v>
      </c>
      <c r="J112" s="34" t="s">
        <v>158</v>
      </c>
      <c r="K112" s="36">
        <v>225000</v>
      </c>
      <c r="L112" s="36">
        <f>I112*K112</f>
        <v>45000000</v>
      </c>
      <c r="N112" s="41"/>
    </row>
    <row r="113" spans="1:14">
      <c r="A113" s="52"/>
      <c r="B113" s="52"/>
      <c r="C113" s="289" t="s">
        <v>160</v>
      </c>
      <c r="D113" s="289"/>
      <c r="E113" s="289"/>
      <c r="F113" s="289"/>
      <c r="G113" s="289"/>
      <c r="H113" s="289"/>
      <c r="I113" s="51"/>
      <c r="J113" s="38"/>
      <c r="K113" s="39"/>
      <c r="L113" s="39"/>
      <c r="N113" s="41"/>
    </row>
    <row r="114" spans="1:14">
      <c r="A114" s="19" t="s">
        <v>161</v>
      </c>
      <c r="B114" s="292" t="s">
        <v>162</v>
      </c>
      <c r="C114" s="292"/>
      <c r="D114" s="292"/>
      <c r="E114" s="292"/>
      <c r="F114" s="292"/>
      <c r="G114" s="292"/>
      <c r="H114" s="292"/>
      <c r="I114" s="13"/>
      <c r="J114" s="24"/>
      <c r="K114" s="13"/>
      <c r="L114" s="23">
        <f>SUM(L115:L404)</f>
        <v>950291250</v>
      </c>
      <c r="N114" s="41"/>
    </row>
    <row r="115" spans="1:14">
      <c r="A115" s="31"/>
      <c r="B115" s="31">
        <v>1</v>
      </c>
      <c r="C115" s="291" t="s">
        <v>163</v>
      </c>
      <c r="D115" s="291"/>
      <c r="E115" s="291"/>
      <c r="F115" s="291"/>
      <c r="G115" s="291"/>
      <c r="H115" s="291"/>
      <c r="I115" s="69">
        <v>2000</v>
      </c>
      <c r="J115" s="55" t="s">
        <v>164</v>
      </c>
      <c r="K115" s="36">
        <v>200</v>
      </c>
      <c r="L115" s="36">
        <f>I115*K115</f>
        <v>400000</v>
      </c>
      <c r="N115" s="41"/>
    </row>
    <row r="116" spans="1:14">
      <c r="A116" s="37"/>
      <c r="B116" s="37"/>
      <c r="C116" s="290" t="s">
        <v>165</v>
      </c>
      <c r="D116" s="290"/>
      <c r="E116" s="290"/>
      <c r="F116" s="290"/>
      <c r="G116" s="290"/>
      <c r="H116" s="290"/>
      <c r="I116" s="70"/>
      <c r="J116" s="57"/>
      <c r="K116" s="39"/>
      <c r="L116" s="39"/>
      <c r="N116" s="41"/>
    </row>
    <row r="117" spans="1:14">
      <c r="A117" s="49"/>
      <c r="B117" s="31">
        <v>2</v>
      </c>
      <c r="C117" s="291" t="s">
        <v>163</v>
      </c>
      <c r="D117" s="291"/>
      <c r="E117" s="291"/>
      <c r="F117" s="291"/>
      <c r="G117" s="291"/>
      <c r="H117" s="291"/>
      <c r="I117" s="69">
        <v>2000</v>
      </c>
      <c r="J117" s="55" t="s">
        <v>164</v>
      </c>
      <c r="K117" s="36">
        <v>2350</v>
      </c>
      <c r="L117" s="36">
        <f t="shared" ref="L117" si="20">I117*K117</f>
        <v>4700000</v>
      </c>
    </row>
    <row r="118" spans="1:14">
      <c r="A118" s="37"/>
      <c r="B118" s="52"/>
      <c r="C118" s="289" t="s">
        <v>166</v>
      </c>
      <c r="D118" s="289"/>
      <c r="E118" s="289"/>
      <c r="F118" s="289"/>
      <c r="G118" s="289"/>
      <c r="H118" s="289"/>
      <c r="I118" s="70"/>
      <c r="J118" s="57"/>
      <c r="K118" s="39"/>
      <c r="L118" s="39"/>
    </row>
    <row r="119" spans="1:14">
      <c r="A119" s="49"/>
      <c r="B119" s="49">
        <v>3</v>
      </c>
      <c r="C119" s="290" t="s">
        <v>163</v>
      </c>
      <c r="D119" s="290"/>
      <c r="E119" s="290"/>
      <c r="F119" s="290"/>
      <c r="G119" s="290"/>
      <c r="H119" s="290"/>
      <c r="I119" s="69">
        <v>3600</v>
      </c>
      <c r="J119" s="55" t="s">
        <v>164</v>
      </c>
      <c r="K119" s="36">
        <v>1000</v>
      </c>
      <c r="L119" s="36">
        <f t="shared" ref="L119" si="21">I119*K119</f>
        <v>3600000</v>
      </c>
    </row>
    <row r="120" spans="1:14">
      <c r="A120" s="37"/>
      <c r="B120" s="37"/>
      <c r="C120" s="290" t="s">
        <v>167</v>
      </c>
      <c r="D120" s="290"/>
      <c r="E120" s="290"/>
      <c r="F120" s="290"/>
      <c r="G120" s="290"/>
      <c r="H120" s="290"/>
      <c r="I120" s="70"/>
      <c r="J120" s="57"/>
      <c r="K120" s="39"/>
      <c r="L120" s="39"/>
    </row>
    <row r="121" spans="1:14">
      <c r="A121" s="49"/>
      <c r="B121" s="31">
        <v>4</v>
      </c>
      <c r="C121" s="291" t="s">
        <v>163</v>
      </c>
      <c r="D121" s="291"/>
      <c r="E121" s="291"/>
      <c r="F121" s="291"/>
      <c r="G121" s="291"/>
      <c r="H121" s="291"/>
      <c r="I121" s="69">
        <v>65</v>
      </c>
      <c r="J121" s="55" t="s">
        <v>168</v>
      </c>
      <c r="K121" s="36">
        <v>10000</v>
      </c>
      <c r="L121" s="36">
        <f t="shared" ref="L121" si="22">I121*K121</f>
        <v>650000</v>
      </c>
    </row>
    <row r="122" spans="1:14">
      <c r="A122" s="52"/>
      <c r="B122" s="52"/>
      <c r="C122" s="289" t="s">
        <v>169</v>
      </c>
      <c r="D122" s="289"/>
      <c r="E122" s="289"/>
      <c r="F122" s="289"/>
      <c r="G122" s="289"/>
      <c r="H122" s="289"/>
      <c r="I122" s="70"/>
      <c r="J122" s="57"/>
      <c r="K122" s="39"/>
      <c r="L122" s="39"/>
    </row>
    <row r="123" spans="1:14">
      <c r="A123" s="49"/>
      <c r="B123" s="49">
        <v>5</v>
      </c>
      <c r="C123" s="290" t="s">
        <v>163</v>
      </c>
      <c r="D123" s="290"/>
      <c r="E123" s="290"/>
      <c r="F123" s="290"/>
      <c r="G123" s="290"/>
      <c r="H123" s="290"/>
      <c r="I123" s="69">
        <v>1200</v>
      </c>
      <c r="J123" s="55" t="s">
        <v>164</v>
      </c>
      <c r="K123" s="36">
        <v>250</v>
      </c>
      <c r="L123" s="36">
        <f t="shared" ref="L123" si="23">I123*K123</f>
        <v>300000</v>
      </c>
    </row>
    <row r="124" spans="1:14">
      <c r="A124" s="37"/>
      <c r="B124" s="37"/>
      <c r="C124" s="290" t="s">
        <v>170</v>
      </c>
      <c r="D124" s="290"/>
      <c r="E124" s="290"/>
      <c r="F124" s="290"/>
      <c r="G124" s="290"/>
      <c r="H124" s="290"/>
      <c r="I124" s="70"/>
      <c r="J124" s="57"/>
      <c r="K124" s="39"/>
      <c r="L124" s="39"/>
    </row>
    <row r="125" spans="1:14">
      <c r="A125" s="49"/>
      <c r="B125" s="31">
        <v>6</v>
      </c>
      <c r="C125" s="291" t="s">
        <v>163</v>
      </c>
      <c r="D125" s="291"/>
      <c r="E125" s="291"/>
      <c r="F125" s="291"/>
      <c r="G125" s="291"/>
      <c r="H125" s="291"/>
      <c r="I125" s="69">
        <v>50</v>
      </c>
      <c r="J125" s="55" t="s">
        <v>168</v>
      </c>
      <c r="K125" s="36">
        <v>15000</v>
      </c>
      <c r="L125" s="36">
        <f t="shared" ref="L125" si="24">I125*K125</f>
        <v>750000</v>
      </c>
    </row>
    <row r="126" spans="1:14">
      <c r="A126" s="37"/>
      <c r="B126" s="52"/>
      <c r="C126" s="289" t="s">
        <v>171</v>
      </c>
      <c r="D126" s="289"/>
      <c r="E126" s="289"/>
      <c r="F126" s="289"/>
      <c r="G126" s="289"/>
      <c r="H126" s="289"/>
      <c r="I126" s="70"/>
      <c r="J126" s="57"/>
      <c r="K126" s="39"/>
      <c r="L126" s="39"/>
    </row>
    <row r="127" spans="1:14">
      <c r="A127" s="49"/>
      <c r="B127" s="49">
        <v>7</v>
      </c>
      <c r="C127" s="290" t="s">
        <v>172</v>
      </c>
      <c r="D127" s="290"/>
      <c r="E127" s="290"/>
      <c r="F127" s="290"/>
      <c r="G127" s="290"/>
      <c r="H127" s="290"/>
      <c r="I127" s="69">
        <v>24</v>
      </c>
      <c r="J127" s="55" t="s">
        <v>168</v>
      </c>
      <c r="K127" s="36">
        <v>150000</v>
      </c>
      <c r="L127" s="36">
        <f t="shared" ref="L127" si="25">I127*K127</f>
        <v>3600000</v>
      </c>
    </row>
    <row r="128" spans="1:14">
      <c r="A128" s="37"/>
      <c r="B128" s="37"/>
      <c r="C128" s="290" t="s">
        <v>173</v>
      </c>
      <c r="D128" s="290"/>
      <c r="E128" s="290"/>
      <c r="F128" s="290"/>
      <c r="G128" s="290"/>
      <c r="H128" s="290"/>
      <c r="I128" s="70"/>
      <c r="J128" s="57"/>
      <c r="K128" s="39"/>
      <c r="L128" s="39"/>
    </row>
    <row r="129" spans="1:12">
      <c r="A129" s="49"/>
      <c r="B129" s="31">
        <v>8</v>
      </c>
      <c r="C129" s="291" t="s">
        <v>172</v>
      </c>
      <c r="D129" s="291"/>
      <c r="E129" s="291"/>
      <c r="F129" s="291"/>
      <c r="G129" s="291"/>
      <c r="H129" s="291"/>
      <c r="I129" s="69">
        <v>24</v>
      </c>
      <c r="J129" s="55" t="s">
        <v>168</v>
      </c>
      <c r="K129" s="36">
        <v>100000</v>
      </c>
      <c r="L129" s="36">
        <f t="shared" ref="L129" si="26">I129*K129</f>
        <v>2400000</v>
      </c>
    </row>
    <row r="130" spans="1:12">
      <c r="A130" s="37"/>
      <c r="B130" s="52"/>
      <c r="C130" s="289" t="s">
        <v>174</v>
      </c>
      <c r="D130" s="289"/>
      <c r="E130" s="289"/>
      <c r="F130" s="289"/>
      <c r="G130" s="289"/>
      <c r="H130" s="289"/>
      <c r="I130" s="70"/>
      <c r="J130" s="57"/>
      <c r="K130" s="39"/>
      <c r="L130" s="39"/>
    </row>
    <row r="131" spans="1:12">
      <c r="A131" s="49"/>
      <c r="B131" s="49">
        <v>9</v>
      </c>
      <c r="C131" s="290" t="s">
        <v>175</v>
      </c>
      <c r="D131" s="290"/>
      <c r="E131" s="290"/>
      <c r="F131" s="290"/>
      <c r="G131" s="290"/>
      <c r="H131" s="290"/>
      <c r="I131" s="71">
        <v>1000</v>
      </c>
      <c r="J131" s="72" t="s">
        <v>164</v>
      </c>
      <c r="K131" s="36">
        <v>4000</v>
      </c>
      <c r="L131" s="36">
        <f t="shared" ref="L131" si="27">I131*K131</f>
        <v>4000000</v>
      </c>
    </row>
    <row r="132" spans="1:12">
      <c r="A132" s="37"/>
      <c r="B132" s="37"/>
      <c r="C132" s="290" t="s">
        <v>176</v>
      </c>
      <c r="D132" s="290"/>
      <c r="E132" s="290"/>
      <c r="F132" s="290"/>
      <c r="G132" s="290"/>
      <c r="H132" s="290"/>
      <c r="I132" s="73"/>
      <c r="J132" s="74"/>
      <c r="K132" s="39"/>
      <c r="L132" s="39"/>
    </row>
    <row r="133" spans="1:12">
      <c r="A133" s="49"/>
      <c r="B133" s="31">
        <v>10</v>
      </c>
      <c r="C133" s="291" t="s">
        <v>175</v>
      </c>
      <c r="D133" s="291"/>
      <c r="E133" s="291"/>
      <c r="F133" s="291"/>
      <c r="G133" s="291"/>
      <c r="H133" s="291"/>
      <c r="I133" s="71">
        <v>2000</v>
      </c>
      <c r="J133" s="72" t="s">
        <v>164</v>
      </c>
      <c r="K133" s="36">
        <v>3000</v>
      </c>
      <c r="L133" s="36">
        <f t="shared" ref="L133" si="28">I133*K133</f>
        <v>6000000</v>
      </c>
    </row>
    <row r="134" spans="1:12">
      <c r="A134" s="37"/>
      <c r="B134" s="52"/>
      <c r="C134" s="289" t="s">
        <v>177</v>
      </c>
      <c r="D134" s="289"/>
      <c r="E134" s="289"/>
      <c r="F134" s="289"/>
      <c r="G134" s="289"/>
      <c r="H134" s="289"/>
      <c r="I134" s="73"/>
      <c r="J134" s="74"/>
      <c r="K134" s="39"/>
      <c r="L134" s="39"/>
    </row>
    <row r="135" spans="1:12">
      <c r="A135" s="49"/>
      <c r="B135" s="49">
        <v>11</v>
      </c>
      <c r="C135" s="290" t="s">
        <v>175</v>
      </c>
      <c r="D135" s="290"/>
      <c r="E135" s="290"/>
      <c r="F135" s="290"/>
      <c r="G135" s="290"/>
      <c r="H135" s="290"/>
      <c r="I135" s="71">
        <v>6000</v>
      </c>
      <c r="J135" s="72" t="s">
        <v>164</v>
      </c>
      <c r="K135" s="36">
        <v>2750</v>
      </c>
      <c r="L135" s="36">
        <f t="shared" ref="L135" si="29">I135*K135</f>
        <v>16500000</v>
      </c>
    </row>
    <row r="136" spans="1:12">
      <c r="A136" s="37"/>
      <c r="B136" s="37"/>
      <c r="C136" s="290" t="s">
        <v>178</v>
      </c>
      <c r="D136" s="290"/>
      <c r="E136" s="290"/>
      <c r="F136" s="290"/>
      <c r="G136" s="290"/>
      <c r="H136" s="290"/>
      <c r="I136" s="73"/>
      <c r="J136" s="74"/>
      <c r="K136" s="39"/>
      <c r="L136" s="39"/>
    </row>
    <row r="137" spans="1:12">
      <c r="A137" s="49"/>
      <c r="B137" s="31">
        <v>12</v>
      </c>
      <c r="C137" s="291" t="s">
        <v>179</v>
      </c>
      <c r="D137" s="291"/>
      <c r="E137" s="291"/>
      <c r="F137" s="291"/>
      <c r="G137" s="291"/>
      <c r="H137" s="291"/>
      <c r="I137" s="69">
        <v>48</v>
      </c>
      <c r="J137" s="55" t="s">
        <v>168</v>
      </c>
      <c r="K137" s="36">
        <v>13500</v>
      </c>
      <c r="L137" s="36">
        <f t="shared" ref="L137" si="30">I137*K137</f>
        <v>648000</v>
      </c>
    </row>
    <row r="138" spans="1:12">
      <c r="A138" s="37"/>
      <c r="B138" s="52"/>
      <c r="C138" s="289" t="s">
        <v>180</v>
      </c>
      <c r="D138" s="289"/>
      <c r="E138" s="289"/>
      <c r="F138" s="289"/>
      <c r="G138" s="289"/>
      <c r="H138" s="289"/>
      <c r="I138" s="70"/>
      <c r="J138" s="57"/>
      <c r="K138" s="39"/>
      <c r="L138" s="39"/>
    </row>
    <row r="139" spans="1:12">
      <c r="A139" s="49"/>
      <c r="B139" s="49">
        <v>13</v>
      </c>
      <c r="C139" s="290" t="s">
        <v>181</v>
      </c>
      <c r="D139" s="290"/>
      <c r="E139" s="290"/>
      <c r="F139" s="290"/>
      <c r="G139" s="290"/>
      <c r="H139" s="290"/>
      <c r="I139" s="69">
        <v>35</v>
      </c>
      <c r="J139" s="55" t="s">
        <v>182</v>
      </c>
      <c r="K139" s="36">
        <v>7500</v>
      </c>
      <c r="L139" s="36">
        <f t="shared" ref="L139" si="31">I139*K139</f>
        <v>262500</v>
      </c>
    </row>
    <row r="140" spans="1:12">
      <c r="A140" s="37"/>
      <c r="B140" s="37"/>
      <c r="C140" s="290" t="s">
        <v>180</v>
      </c>
      <c r="D140" s="290"/>
      <c r="E140" s="290"/>
      <c r="F140" s="290"/>
      <c r="G140" s="290"/>
      <c r="H140" s="290"/>
      <c r="I140" s="70"/>
      <c r="J140" s="57"/>
      <c r="K140" s="39"/>
      <c r="L140" s="39"/>
    </row>
    <row r="141" spans="1:12">
      <c r="A141" s="49"/>
      <c r="B141" s="31">
        <v>14</v>
      </c>
      <c r="C141" s="291" t="s">
        <v>183</v>
      </c>
      <c r="D141" s="291"/>
      <c r="E141" s="291"/>
      <c r="F141" s="291"/>
      <c r="G141" s="291"/>
      <c r="H141" s="291"/>
      <c r="I141" s="69">
        <v>8000</v>
      </c>
      <c r="J141" s="55" t="s">
        <v>164</v>
      </c>
      <c r="K141" s="36">
        <v>190</v>
      </c>
      <c r="L141" s="36">
        <f t="shared" ref="L141" si="32">I141*K141</f>
        <v>1520000</v>
      </c>
    </row>
    <row r="142" spans="1:12">
      <c r="A142" s="37"/>
      <c r="B142" s="52"/>
      <c r="C142" s="289" t="s">
        <v>184</v>
      </c>
      <c r="D142" s="289"/>
      <c r="E142" s="289"/>
      <c r="F142" s="289"/>
      <c r="G142" s="289"/>
      <c r="H142" s="289"/>
      <c r="I142" s="70"/>
      <c r="J142" s="57"/>
      <c r="K142" s="39"/>
      <c r="L142" s="39"/>
    </row>
    <row r="143" spans="1:12">
      <c r="A143" s="49"/>
      <c r="B143" s="49">
        <v>15</v>
      </c>
      <c r="C143" s="290" t="s">
        <v>183</v>
      </c>
      <c r="D143" s="290"/>
      <c r="E143" s="290"/>
      <c r="F143" s="290"/>
      <c r="G143" s="290"/>
      <c r="H143" s="290"/>
      <c r="I143" s="69">
        <v>60000</v>
      </c>
      <c r="J143" s="55" t="s">
        <v>164</v>
      </c>
      <c r="K143" s="36">
        <v>200</v>
      </c>
      <c r="L143" s="36">
        <f t="shared" ref="L143" si="33">I143*K143</f>
        <v>12000000</v>
      </c>
    </row>
    <row r="144" spans="1:12">
      <c r="A144" s="37"/>
      <c r="B144" s="37"/>
      <c r="C144" s="290" t="s">
        <v>185</v>
      </c>
      <c r="D144" s="290"/>
      <c r="E144" s="290"/>
      <c r="F144" s="290"/>
      <c r="G144" s="290"/>
      <c r="H144" s="290"/>
      <c r="I144" s="70"/>
      <c r="J144" s="57"/>
      <c r="K144" s="39"/>
      <c r="L144" s="39"/>
    </row>
    <row r="145" spans="1:12">
      <c r="A145" s="49"/>
      <c r="B145" s="31">
        <v>16</v>
      </c>
      <c r="C145" s="291" t="s">
        <v>183</v>
      </c>
      <c r="D145" s="291"/>
      <c r="E145" s="291"/>
      <c r="F145" s="291"/>
      <c r="G145" s="291"/>
      <c r="H145" s="291"/>
      <c r="I145" s="69">
        <v>20000</v>
      </c>
      <c r="J145" s="55" t="s">
        <v>164</v>
      </c>
      <c r="K145" s="36">
        <v>400</v>
      </c>
      <c r="L145" s="36">
        <f t="shared" ref="L145" si="34">I145*K145</f>
        <v>8000000</v>
      </c>
    </row>
    <row r="146" spans="1:12">
      <c r="A146" s="37"/>
      <c r="B146" s="52"/>
      <c r="C146" s="289" t="s">
        <v>186</v>
      </c>
      <c r="D146" s="289"/>
      <c r="E146" s="289"/>
      <c r="F146" s="289"/>
      <c r="G146" s="289"/>
      <c r="H146" s="289"/>
      <c r="I146" s="70"/>
      <c r="J146" s="57"/>
      <c r="K146" s="39"/>
      <c r="L146" s="39"/>
    </row>
    <row r="147" spans="1:12">
      <c r="A147" s="49"/>
      <c r="B147" s="49">
        <v>17</v>
      </c>
      <c r="C147" s="290" t="s">
        <v>183</v>
      </c>
      <c r="D147" s="290"/>
      <c r="E147" s="290"/>
      <c r="F147" s="290"/>
      <c r="G147" s="290"/>
      <c r="H147" s="290"/>
      <c r="I147" s="69">
        <v>5000</v>
      </c>
      <c r="J147" s="55" t="s">
        <v>164</v>
      </c>
      <c r="K147" s="36">
        <v>500</v>
      </c>
      <c r="L147" s="36">
        <f t="shared" ref="L147" si="35">I147*K147</f>
        <v>2500000</v>
      </c>
    </row>
    <row r="148" spans="1:12">
      <c r="A148" s="37"/>
      <c r="B148" s="37"/>
      <c r="C148" s="290" t="s">
        <v>187</v>
      </c>
      <c r="D148" s="290"/>
      <c r="E148" s="290"/>
      <c r="F148" s="290"/>
      <c r="G148" s="290"/>
      <c r="H148" s="290"/>
      <c r="I148" s="70"/>
      <c r="J148" s="57"/>
      <c r="K148" s="39"/>
      <c r="L148" s="39"/>
    </row>
    <row r="149" spans="1:12">
      <c r="A149" s="49"/>
      <c r="B149" s="31">
        <v>18</v>
      </c>
      <c r="C149" s="291" t="s">
        <v>183</v>
      </c>
      <c r="D149" s="291"/>
      <c r="E149" s="291"/>
      <c r="F149" s="291"/>
      <c r="G149" s="291"/>
      <c r="H149" s="291"/>
      <c r="I149" s="69">
        <v>500</v>
      </c>
      <c r="J149" s="55" t="s">
        <v>164</v>
      </c>
      <c r="K149" s="36">
        <v>225</v>
      </c>
      <c r="L149" s="36">
        <f t="shared" ref="L149" si="36">I149*K149</f>
        <v>112500</v>
      </c>
    </row>
    <row r="150" spans="1:12">
      <c r="A150" s="37"/>
      <c r="B150" s="52"/>
      <c r="C150" s="289" t="s">
        <v>188</v>
      </c>
      <c r="D150" s="289"/>
      <c r="E150" s="289"/>
      <c r="F150" s="289"/>
      <c r="G150" s="289"/>
      <c r="H150" s="289"/>
      <c r="I150" s="70"/>
      <c r="J150" s="57"/>
      <c r="K150" s="39"/>
      <c r="L150" s="39"/>
    </row>
    <row r="151" spans="1:12">
      <c r="A151" s="49"/>
      <c r="B151" s="49">
        <v>19</v>
      </c>
      <c r="C151" s="290" t="s">
        <v>183</v>
      </c>
      <c r="D151" s="290"/>
      <c r="E151" s="290"/>
      <c r="F151" s="290"/>
      <c r="G151" s="290"/>
      <c r="H151" s="290"/>
      <c r="I151" s="69">
        <v>5000</v>
      </c>
      <c r="J151" s="55" t="s">
        <v>164</v>
      </c>
      <c r="K151" s="36">
        <v>100</v>
      </c>
      <c r="L151" s="36">
        <f t="shared" ref="L151" si="37">I151*K151</f>
        <v>500000</v>
      </c>
    </row>
    <row r="152" spans="1:12">
      <c r="A152" s="37"/>
      <c r="B152" s="37"/>
      <c r="C152" s="290" t="s">
        <v>189</v>
      </c>
      <c r="D152" s="290"/>
      <c r="E152" s="290"/>
      <c r="F152" s="290"/>
      <c r="G152" s="290"/>
      <c r="H152" s="290"/>
      <c r="I152" s="70"/>
      <c r="J152" s="57"/>
      <c r="K152" s="39"/>
      <c r="L152" s="39"/>
    </row>
    <row r="153" spans="1:12">
      <c r="A153" s="49"/>
      <c r="B153" s="31">
        <v>20</v>
      </c>
      <c r="C153" s="291" t="s">
        <v>183</v>
      </c>
      <c r="D153" s="291"/>
      <c r="E153" s="291"/>
      <c r="F153" s="291"/>
      <c r="G153" s="291"/>
      <c r="H153" s="291"/>
      <c r="I153" s="69">
        <v>5000</v>
      </c>
      <c r="J153" s="55" t="s">
        <v>164</v>
      </c>
      <c r="K153" s="36">
        <v>200</v>
      </c>
      <c r="L153" s="36">
        <f t="shared" ref="L153" si="38">I153*K153</f>
        <v>1000000</v>
      </c>
    </row>
    <row r="154" spans="1:12">
      <c r="A154" s="37"/>
      <c r="B154" s="52"/>
      <c r="C154" s="289" t="s">
        <v>190</v>
      </c>
      <c r="D154" s="289"/>
      <c r="E154" s="289"/>
      <c r="F154" s="289"/>
      <c r="G154" s="289"/>
      <c r="H154" s="289"/>
      <c r="I154" s="70"/>
      <c r="J154" s="57"/>
      <c r="K154" s="39"/>
      <c r="L154" s="39"/>
    </row>
    <row r="155" spans="1:12">
      <c r="A155" s="49"/>
      <c r="B155" s="49">
        <v>21</v>
      </c>
      <c r="C155" s="290" t="s">
        <v>183</v>
      </c>
      <c r="D155" s="290"/>
      <c r="E155" s="290"/>
      <c r="F155" s="290"/>
      <c r="G155" s="290"/>
      <c r="H155" s="290"/>
      <c r="I155" s="69">
        <v>100</v>
      </c>
      <c r="J155" s="55" t="s">
        <v>191</v>
      </c>
      <c r="K155" s="36">
        <v>18000</v>
      </c>
      <c r="L155" s="36">
        <f t="shared" ref="L155" si="39">I155*K155</f>
        <v>1800000</v>
      </c>
    </row>
    <row r="156" spans="1:12">
      <c r="A156" s="37"/>
      <c r="B156" s="37"/>
      <c r="C156" s="290" t="s">
        <v>192</v>
      </c>
      <c r="D156" s="290"/>
      <c r="E156" s="290"/>
      <c r="F156" s="290"/>
      <c r="G156" s="290"/>
      <c r="H156" s="290"/>
      <c r="I156" s="70"/>
      <c r="J156" s="57"/>
      <c r="K156" s="39"/>
      <c r="L156" s="39"/>
    </row>
    <row r="157" spans="1:12">
      <c r="A157" s="49"/>
      <c r="B157" s="31">
        <v>22</v>
      </c>
      <c r="C157" s="291" t="s">
        <v>183</v>
      </c>
      <c r="D157" s="291"/>
      <c r="E157" s="291"/>
      <c r="F157" s="291"/>
      <c r="G157" s="291"/>
      <c r="H157" s="291"/>
      <c r="I157" s="69">
        <v>300</v>
      </c>
      <c r="J157" s="55" t="s">
        <v>191</v>
      </c>
      <c r="K157" s="36">
        <v>9000</v>
      </c>
      <c r="L157" s="36">
        <f t="shared" ref="L157" si="40">I157*K157</f>
        <v>2700000</v>
      </c>
    </row>
    <row r="158" spans="1:12">
      <c r="A158" s="37"/>
      <c r="B158" s="52"/>
      <c r="C158" s="289" t="s">
        <v>193</v>
      </c>
      <c r="D158" s="289"/>
      <c r="E158" s="289"/>
      <c r="F158" s="289"/>
      <c r="G158" s="289"/>
      <c r="H158" s="289"/>
      <c r="I158" s="70"/>
      <c r="J158" s="57"/>
      <c r="K158" s="39"/>
      <c r="L158" s="39"/>
    </row>
    <row r="159" spans="1:12">
      <c r="A159" s="49"/>
      <c r="B159" s="49">
        <v>23</v>
      </c>
      <c r="C159" s="290" t="s">
        <v>183</v>
      </c>
      <c r="D159" s="290"/>
      <c r="E159" s="290"/>
      <c r="F159" s="290"/>
      <c r="G159" s="290"/>
      <c r="H159" s="290"/>
      <c r="I159" s="69">
        <v>500</v>
      </c>
      <c r="J159" s="55" t="s">
        <v>191</v>
      </c>
      <c r="K159" s="36">
        <v>6000</v>
      </c>
      <c r="L159" s="36">
        <f t="shared" ref="L159" si="41">I159*K159</f>
        <v>3000000</v>
      </c>
    </row>
    <row r="160" spans="1:12">
      <c r="A160" s="37"/>
      <c r="B160" s="37"/>
      <c r="C160" s="290" t="s">
        <v>194</v>
      </c>
      <c r="D160" s="290"/>
      <c r="E160" s="290"/>
      <c r="F160" s="290"/>
      <c r="G160" s="290"/>
      <c r="H160" s="290"/>
      <c r="I160" s="70"/>
      <c r="J160" s="57"/>
      <c r="K160" s="39"/>
      <c r="L160" s="39"/>
    </row>
    <row r="161" spans="1:12">
      <c r="A161" s="49"/>
      <c r="B161" s="31">
        <v>24</v>
      </c>
      <c r="C161" s="291" t="s">
        <v>183</v>
      </c>
      <c r="D161" s="291"/>
      <c r="E161" s="291"/>
      <c r="F161" s="291"/>
      <c r="G161" s="291"/>
      <c r="H161" s="291"/>
      <c r="I161" s="69">
        <v>100</v>
      </c>
      <c r="J161" s="55" t="s">
        <v>191</v>
      </c>
      <c r="K161" s="36">
        <v>4500</v>
      </c>
      <c r="L161" s="36">
        <f t="shared" ref="L161" si="42">I161*K161</f>
        <v>450000</v>
      </c>
    </row>
    <row r="162" spans="1:12">
      <c r="A162" s="37"/>
      <c r="B162" s="52"/>
      <c r="C162" s="289" t="s">
        <v>195</v>
      </c>
      <c r="D162" s="289"/>
      <c r="E162" s="289"/>
      <c r="F162" s="289"/>
      <c r="G162" s="289"/>
      <c r="H162" s="289"/>
      <c r="I162" s="70"/>
      <c r="J162" s="57"/>
      <c r="K162" s="39"/>
      <c r="L162" s="39"/>
    </row>
    <row r="163" spans="1:12">
      <c r="A163" s="49"/>
      <c r="B163" s="49">
        <v>25</v>
      </c>
      <c r="C163" s="290" t="s">
        <v>183</v>
      </c>
      <c r="D163" s="290"/>
      <c r="E163" s="290"/>
      <c r="F163" s="290"/>
      <c r="G163" s="290"/>
      <c r="H163" s="290"/>
      <c r="I163" s="69">
        <v>200</v>
      </c>
      <c r="J163" s="55" t="s">
        <v>191</v>
      </c>
      <c r="K163" s="36">
        <v>20000</v>
      </c>
      <c r="L163" s="36">
        <f t="shared" ref="L163" si="43">I163*K163</f>
        <v>4000000</v>
      </c>
    </row>
    <row r="164" spans="1:12">
      <c r="A164" s="37"/>
      <c r="B164" s="37"/>
      <c r="C164" s="290" t="s">
        <v>196</v>
      </c>
      <c r="D164" s="290"/>
      <c r="E164" s="290"/>
      <c r="F164" s="290"/>
      <c r="G164" s="290"/>
      <c r="H164" s="290"/>
      <c r="I164" s="70"/>
      <c r="J164" s="57"/>
      <c r="K164" s="39"/>
      <c r="L164" s="39"/>
    </row>
    <row r="165" spans="1:12">
      <c r="A165" s="49"/>
      <c r="B165" s="31">
        <v>26</v>
      </c>
      <c r="C165" s="291" t="s">
        <v>183</v>
      </c>
      <c r="D165" s="291"/>
      <c r="E165" s="291"/>
      <c r="F165" s="291"/>
      <c r="G165" s="291"/>
      <c r="H165" s="291"/>
      <c r="I165" s="69">
        <v>300</v>
      </c>
      <c r="J165" s="55" t="s">
        <v>191</v>
      </c>
      <c r="K165" s="36">
        <v>10000</v>
      </c>
      <c r="L165" s="36">
        <f t="shared" ref="L165" si="44">I165*K165</f>
        <v>3000000</v>
      </c>
    </row>
    <row r="166" spans="1:12">
      <c r="A166" s="37"/>
      <c r="B166" s="52"/>
      <c r="C166" s="289" t="s">
        <v>197</v>
      </c>
      <c r="D166" s="289"/>
      <c r="E166" s="289"/>
      <c r="F166" s="289"/>
      <c r="G166" s="289"/>
      <c r="H166" s="289"/>
      <c r="I166" s="70"/>
      <c r="J166" s="57"/>
      <c r="K166" s="39"/>
      <c r="L166" s="39"/>
    </row>
    <row r="167" spans="1:12">
      <c r="A167" s="49"/>
      <c r="B167" s="49">
        <v>27</v>
      </c>
      <c r="C167" s="290" t="s">
        <v>183</v>
      </c>
      <c r="D167" s="290"/>
      <c r="E167" s="290"/>
      <c r="F167" s="290"/>
      <c r="G167" s="290"/>
      <c r="H167" s="290"/>
      <c r="I167" s="69">
        <v>700</v>
      </c>
      <c r="J167" s="55" t="s">
        <v>191</v>
      </c>
      <c r="K167" s="36">
        <v>6700</v>
      </c>
      <c r="L167" s="36">
        <f t="shared" ref="L167" si="45">I167*K167</f>
        <v>4690000</v>
      </c>
    </row>
    <row r="168" spans="1:12">
      <c r="A168" s="37"/>
      <c r="B168" s="37"/>
      <c r="C168" s="290" t="s">
        <v>198</v>
      </c>
      <c r="D168" s="290"/>
      <c r="E168" s="290"/>
      <c r="F168" s="290"/>
      <c r="G168" s="290"/>
      <c r="H168" s="290"/>
      <c r="I168" s="70"/>
      <c r="J168" s="57"/>
      <c r="K168" s="39"/>
      <c r="L168" s="39"/>
    </row>
    <row r="169" spans="1:12">
      <c r="A169" s="49"/>
      <c r="B169" s="31">
        <v>28</v>
      </c>
      <c r="C169" s="291" t="s">
        <v>183</v>
      </c>
      <c r="D169" s="291"/>
      <c r="E169" s="291"/>
      <c r="F169" s="291"/>
      <c r="G169" s="291"/>
      <c r="H169" s="291"/>
      <c r="I169" s="69">
        <v>300</v>
      </c>
      <c r="J169" s="55" t="s">
        <v>191</v>
      </c>
      <c r="K169" s="36">
        <v>5000</v>
      </c>
      <c r="L169" s="36">
        <f t="shared" ref="L169" si="46">I169*K169</f>
        <v>1500000</v>
      </c>
    </row>
    <row r="170" spans="1:12">
      <c r="A170" s="37"/>
      <c r="B170" s="52"/>
      <c r="C170" s="289" t="s">
        <v>199</v>
      </c>
      <c r="D170" s="289"/>
      <c r="E170" s="289"/>
      <c r="F170" s="289"/>
      <c r="G170" s="289"/>
      <c r="H170" s="289"/>
      <c r="I170" s="70"/>
      <c r="J170" s="57"/>
      <c r="K170" s="39"/>
      <c r="L170" s="39"/>
    </row>
    <row r="171" spans="1:12">
      <c r="A171" s="49"/>
      <c r="B171" s="49">
        <v>29</v>
      </c>
      <c r="C171" s="290" t="s">
        <v>183</v>
      </c>
      <c r="D171" s="290"/>
      <c r="E171" s="290"/>
      <c r="F171" s="290"/>
      <c r="G171" s="290"/>
      <c r="H171" s="290"/>
      <c r="I171" s="69">
        <v>240</v>
      </c>
      <c r="J171" s="55" t="s">
        <v>191</v>
      </c>
      <c r="K171" s="36">
        <v>3350</v>
      </c>
      <c r="L171" s="36">
        <f t="shared" ref="L171" si="47">I171*K171</f>
        <v>804000</v>
      </c>
    </row>
    <row r="172" spans="1:12">
      <c r="A172" s="37"/>
      <c r="B172" s="37"/>
      <c r="C172" s="290" t="s">
        <v>200</v>
      </c>
      <c r="D172" s="290"/>
      <c r="E172" s="290"/>
      <c r="F172" s="290"/>
      <c r="G172" s="290"/>
      <c r="H172" s="290"/>
      <c r="I172" s="70"/>
      <c r="J172" s="57"/>
      <c r="K172" s="39"/>
      <c r="L172" s="39"/>
    </row>
    <row r="173" spans="1:12">
      <c r="A173" s="49"/>
      <c r="B173" s="31">
        <v>30</v>
      </c>
      <c r="C173" s="291" t="s">
        <v>183</v>
      </c>
      <c r="D173" s="291"/>
      <c r="E173" s="291"/>
      <c r="F173" s="291"/>
      <c r="G173" s="291"/>
      <c r="H173" s="291"/>
      <c r="I173" s="69">
        <v>200</v>
      </c>
      <c r="J173" s="55" t="s">
        <v>191</v>
      </c>
      <c r="K173" s="36">
        <v>30000</v>
      </c>
      <c r="L173" s="36">
        <f t="shared" ref="L173" si="48">I173*K173</f>
        <v>6000000</v>
      </c>
    </row>
    <row r="174" spans="1:12">
      <c r="A174" s="37"/>
      <c r="B174" s="52"/>
      <c r="C174" s="289" t="s">
        <v>201</v>
      </c>
      <c r="D174" s="289"/>
      <c r="E174" s="289"/>
      <c r="F174" s="289"/>
      <c r="G174" s="289"/>
      <c r="H174" s="289"/>
      <c r="I174" s="70"/>
      <c r="J174" s="57"/>
      <c r="K174" s="39"/>
      <c r="L174" s="39"/>
    </row>
    <row r="175" spans="1:12">
      <c r="A175" s="49"/>
      <c r="B175" s="49">
        <v>31</v>
      </c>
      <c r="C175" s="290" t="s">
        <v>183</v>
      </c>
      <c r="D175" s="290"/>
      <c r="E175" s="290"/>
      <c r="F175" s="290"/>
      <c r="G175" s="290"/>
      <c r="H175" s="290"/>
      <c r="I175" s="69">
        <v>200</v>
      </c>
      <c r="J175" s="55" t="s">
        <v>191</v>
      </c>
      <c r="K175" s="36">
        <v>15000</v>
      </c>
      <c r="L175" s="36">
        <f t="shared" ref="L175" si="49">I175*K175</f>
        <v>3000000</v>
      </c>
    </row>
    <row r="176" spans="1:12">
      <c r="A176" s="37"/>
      <c r="B176" s="37"/>
      <c r="C176" s="290" t="s">
        <v>202</v>
      </c>
      <c r="D176" s="290"/>
      <c r="E176" s="290"/>
      <c r="F176" s="290"/>
      <c r="G176" s="290"/>
      <c r="H176" s="290"/>
      <c r="I176" s="70"/>
      <c r="J176" s="57"/>
      <c r="K176" s="39"/>
      <c r="L176" s="39"/>
    </row>
    <row r="177" spans="1:12">
      <c r="A177" s="49"/>
      <c r="B177" s="31">
        <v>32</v>
      </c>
      <c r="C177" s="291" t="s">
        <v>183</v>
      </c>
      <c r="D177" s="291"/>
      <c r="E177" s="291"/>
      <c r="F177" s="291"/>
      <c r="G177" s="291"/>
      <c r="H177" s="291"/>
      <c r="I177" s="69">
        <v>480</v>
      </c>
      <c r="J177" s="55" t="s">
        <v>191</v>
      </c>
      <c r="K177" s="36">
        <v>8500</v>
      </c>
      <c r="L177" s="36">
        <f t="shared" ref="L177" si="50">I177*K177</f>
        <v>4080000</v>
      </c>
    </row>
    <row r="178" spans="1:12">
      <c r="A178" s="37"/>
      <c r="B178" s="52"/>
      <c r="C178" s="289" t="s">
        <v>203</v>
      </c>
      <c r="D178" s="289"/>
      <c r="E178" s="289"/>
      <c r="F178" s="289"/>
      <c r="G178" s="289"/>
      <c r="H178" s="289"/>
      <c r="I178" s="70"/>
      <c r="J178" s="57"/>
      <c r="K178" s="39"/>
      <c r="L178" s="39"/>
    </row>
    <row r="179" spans="1:12">
      <c r="A179" s="49"/>
      <c r="B179" s="49">
        <v>33</v>
      </c>
      <c r="C179" s="290" t="s">
        <v>183</v>
      </c>
      <c r="D179" s="290"/>
      <c r="E179" s="290"/>
      <c r="F179" s="290"/>
      <c r="G179" s="290"/>
      <c r="H179" s="290"/>
      <c r="I179" s="69">
        <v>240</v>
      </c>
      <c r="J179" s="55" t="s">
        <v>191</v>
      </c>
      <c r="K179" s="36">
        <v>7000</v>
      </c>
      <c r="L179" s="36">
        <f t="shared" ref="L179" si="51">I179*K179</f>
        <v>1680000</v>
      </c>
    </row>
    <row r="180" spans="1:12">
      <c r="A180" s="37"/>
      <c r="B180" s="37"/>
      <c r="C180" s="290" t="s">
        <v>204</v>
      </c>
      <c r="D180" s="290"/>
      <c r="E180" s="290"/>
      <c r="F180" s="290"/>
      <c r="G180" s="290"/>
      <c r="H180" s="290"/>
      <c r="I180" s="70"/>
      <c r="J180" s="57"/>
      <c r="K180" s="39"/>
      <c r="L180" s="39"/>
    </row>
    <row r="181" spans="1:12">
      <c r="A181" s="49"/>
      <c r="B181" s="31">
        <v>34</v>
      </c>
      <c r="C181" s="291" t="s">
        <v>183</v>
      </c>
      <c r="D181" s="291"/>
      <c r="E181" s="291"/>
      <c r="F181" s="291"/>
      <c r="G181" s="291"/>
      <c r="H181" s="291"/>
      <c r="I181" s="69">
        <v>500</v>
      </c>
      <c r="J181" s="55" t="s">
        <v>191</v>
      </c>
      <c r="K181" s="36">
        <v>5000</v>
      </c>
      <c r="L181" s="36">
        <f t="shared" ref="L181" si="52">I181*K181</f>
        <v>2500000</v>
      </c>
    </row>
    <row r="182" spans="1:12">
      <c r="A182" s="37"/>
      <c r="B182" s="52"/>
      <c r="C182" s="289" t="s">
        <v>205</v>
      </c>
      <c r="D182" s="289"/>
      <c r="E182" s="289"/>
      <c r="F182" s="289"/>
      <c r="G182" s="289"/>
      <c r="H182" s="289"/>
      <c r="I182" s="70"/>
      <c r="J182" s="57"/>
      <c r="K182" s="39"/>
      <c r="L182" s="39"/>
    </row>
    <row r="183" spans="1:12">
      <c r="A183" s="49"/>
      <c r="B183" s="49">
        <v>35</v>
      </c>
      <c r="C183" s="290" t="s">
        <v>206</v>
      </c>
      <c r="D183" s="290"/>
      <c r="E183" s="290"/>
      <c r="F183" s="290"/>
      <c r="G183" s="290"/>
      <c r="H183" s="290"/>
      <c r="I183" s="69">
        <v>60</v>
      </c>
      <c r="J183" s="55" t="s">
        <v>182</v>
      </c>
      <c r="K183" s="36">
        <v>2000</v>
      </c>
      <c r="L183" s="36">
        <f t="shared" ref="L183" si="53">I183*K183</f>
        <v>120000</v>
      </c>
    </row>
    <row r="184" spans="1:12">
      <c r="A184" s="37"/>
      <c r="B184" s="37"/>
      <c r="C184" s="290" t="s">
        <v>180</v>
      </c>
      <c r="D184" s="290"/>
      <c r="E184" s="290"/>
      <c r="F184" s="290"/>
      <c r="G184" s="290"/>
      <c r="H184" s="290"/>
      <c r="I184" s="70"/>
      <c r="J184" s="57"/>
      <c r="K184" s="39"/>
      <c r="L184" s="39"/>
    </row>
    <row r="185" spans="1:12">
      <c r="A185" s="49"/>
      <c r="B185" s="31">
        <v>36</v>
      </c>
      <c r="C185" s="291" t="s">
        <v>207</v>
      </c>
      <c r="D185" s="291"/>
      <c r="E185" s="291"/>
      <c r="F185" s="291"/>
      <c r="G185" s="291"/>
      <c r="H185" s="291"/>
      <c r="I185" s="69">
        <v>500</v>
      </c>
      <c r="J185" s="55" t="s">
        <v>182</v>
      </c>
      <c r="K185" s="36">
        <v>7500</v>
      </c>
      <c r="L185" s="36">
        <f t="shared" ref="L185" si="54">I185*K185</f>
        <v>3750000</v>
      </c>
    </row>
    <row r="186" spans="1:12">
      <c r="A186" s="37"/>
      <c r="B186" s="52"/>
      <c r="C186" s="289" t="s">
        <v>180</v>
      </c>
      <c r="D186" s="289"/>
      <c r="E186" s="289"/>
      <c r="F186" s="289"/>
      <c r="G186" s="289"/>
      <c r="H186" s="289"/>
      <c r="I186" s="70"/>
      <c r="J186" s="57"/>
      <c r="K186" s="39"/>
      <c r="L186" s="39"/>
    </row>
    <row r="187" spans="1:12">
      <c r="A187" s="49"/>
      <c r="B187" s="49">
        <v>37</v>
      </c>
      <c r="C187" s="290" t="s">
        <v>208</v>
      </c>
      <c r="D187" s="290"/>
      <c r="E187" s="290"/>
      <c r="F187" s="290"/>
      <c r="G187" s="290"/>
      <c r="H187" s="290"/>
      <c r="I187" s="69">
        <v>500</v>
      </c>
      <c r="J187" s="55" t="s">
        <v>182</v>
      </c>
      <c r="K187" s="36">
        <v>4500</v>
      </c>
      <c r="L187" s="36">
        <f t="shared" ref="L187" si="55">I187*K187</f>
        <v>2250000</v>
      </c>
    </row>
    <row r="188" spans="1:12">
      <c r="A188" s="37"/>
      <c r="B188" s="37"/>
      <c r="C188" s="290" t="s">
        <v>209</v>
      </c>
      <c r="D188" s="290"/>
      <c r="E188" s="290"/>
      <c r="F188" s="290"/>
      <c r="G188" s="290"/>
      <c r="H188" s="290"/>
      <c r="I188" s="70"/>
      <c r="J188" s="57"/>
      <c r="K188" s="39"/>
      <c r="L188" s="39"/>
    </row>
    <row r="189" spans="1:12">
      <c r="A189" s="49"/>
      <c r="B189" s="31">
        <v>38</v>
      </c>
      <c r="C189" s="291" t="s">
        <v>208</v>
      </c>
      <c r="D189" s="291"/>
      <c r="E189" s="291"/>
      <c r="F189" s="291"/>
      <c r="G189" s="291"/>
      <c r="H189" s="291"/>
      <c r="I189" s="69">
        <v>500</v>
      </c>
      <c r="J189" s="55" t="s">
        <v>182</v>
      </c>
      <c r="K189" s="36">
        <v>750</v>
      </c>
      <c r="L189" s="36">
        <f t="shared" ref="L189" si="56">I189*K189</f>
        <v>375000</v>
      </c>
    </row>
    <row r="190" spans="1:12">
      <c r="A190" s="37"/>
      <c r="B190" s="52"/>
      <c r="C190" s="289" t="s">
        <v>210</v>
      </c>
      <c r="D190" s="289"/>
      <c r="E190" s="289"/>
      <c r="F190" s="289"/>
      <c r="G190" s="289"/>
      <c r="H190" s="289"/>
      <c r="I190" s="70"/>
      <c r="J190" s="57"/>
      <c r="K190" s="39"/>
      <c r="L190" s="39"/>
    </row>
    <row r="191" spans="1:12">
      <c r="A191" s="49"/>
      <c r="B191" s="49">
        <v>39</v>
      </c>
      <c r="C191" s="290" t="s">
        <v>208</v>
      </c>
      <c r="D191" s="290"/>
      <c r="E191" s="290"/>
      <c r="F191" s="290"/>
      <c r="G191" s="290"/>
      <c r="H191" s="290"/>
      <c r="I191" s="69">
        <v>500</v>
      </c>
      <c r="J191" s="55" t="s">
        <v>182</v>
      </c>
      <c r="K191" s="36">
        <v>600</v>
      </c>
      <c r="L191" s="36">
        <f t="shared" ref="L191" si="57">I191*K191</f>
        <v>300000</v>
      </c>
    </row>
    <row r="192" spans="1:12">
      <c r="A192" s="37"/>
      <c r="B192" s="37"/>
      <c r="C192" s="290" t="s">
        <v>211</v>
      </c>
      <c r="D192" s="290"/>
      <c r="E192" s="290"/>
      <c r="F192" s="290"/>
      <c r="G192" s="290"/>
      <c r="H192" s="290"/>
      <c r="I192" s="70"/>
      <c r="J192" s="57"/>
      <c r="K192" s="39"/>
      <c r="L192" s="39"/>
    </row>
    <row r="193" spans="1:12">
      <c r="A193" s="49"/>
      <c r="B193" s="31">
        <v>40</v>
      </c>
      <c r="C193" s="291" t="s">
        <v>208</v>
      </c>
      <c r="D193" s="291"/>
      <c r="E193" s="291"/>
      <c r="F193" s="291"/>
      <c r="G193" s="291"/>
      <c r="H193" s="291"/>
      <c r="I193" s="69">
        <v>500</v>
      </c>
      <c r="J193" s="55" t="s">
        <v>182</v>
      </c>
      <c r="K193" s="36">
        <v>1200</v>
      </c>
      <c r="L193" s="36">
        <f t="shared" ref="L193" si="58">I193*K193</f>
        <v>600000</v>
      </c>
    </row>
    <row r="194" spans="1:12">
      <c r="A194" s="37"/>
      <c r="B194" s="52"/>
      <c r="C194" s="289" t="s">
        <v>212</v>
      </c>
      <c r="D194" s="289"/>
      <c r="E194" s="289"/>
      <c r="F194" s="289"/>
      <c r="G194" s="289"/>
      <c r="H194" s="289"/>
      <c r="I194" s="70"/>
      <c r="J194" s="57"/>
      <c r="K194" s="39"/>
      <c r="L194" s="39"/>
    </row>
    <row r="195" spans="1:12">
      <c r="A195" s="49"/>
      <c r="B195" s="49">
        <v>41</v>
      </c>
      <c r="C195" s="290" t="s">
        <v>208</v>
      </c>
      <c r="D195" s="290"/>
      <c r="E195" s="290"/>
      <c r="F195" s="290"/>
      <c r="G195" s="290"/>
      <c r="H195" s="290"/>
      <c r="I195" s="69">
        <v>500</v>
      </c>
      <c r="J195" s="55" t="s">
        <v>182</v>
      </c>
      <c r="K195" s="36">
        <v>2250</v>
      </c>
      <c r="L195" s="36">
        <f t="shared" ref="L195" si="59">I195*K195</f>
        <v>1125000</v>
      </c>
    </row>
    <row r="196" spans="1:12">
      <c r="A196" s="37"/>
      <c r="B196" s="37"/>
      <c r="C196" s="290" t="s">
        <v>213</v>
      </c>
      <c r="D196" s="290"/>
      <c r="E196" s="290"/>
      <c r="F196" s="290"/>
      <c r="G196" s="290"/>
      <c r="H196" s="290"/>
      <c r="I196" s="70"/>
      <c r="J196" s="57"/>
      <c r="K196" s="39"/>
      <c r="L196" s="39"/>
    </row>
    <row r="197" spans="1:12">
      <c r="A197" s="49"/>
      <c r="B197" s="31">
        <v>42</v>
      </c>
      <c r="C197" s="291" t="s">
        <v>214</v>
      </c>
      <c r="D197" s="291"/>
      <c r="E197" s="291"/>
      <c r="F197" s="291"/>
      <c r="G197" s="291"/>
      <c r="H197" s="291"/>
      <c r="I197" s="69">
        <v>100</v>
      </c>
      <c r="J197" s="55" t="s">
        <v>182</v>
      </c>
      <c r="K197" s="36">
        <v>15000</v>
      </c>
      <c r="L197" s="36">
        <f t="shared" ref="L197" si="60">I197*K197</f>
        <v>1500000</v>
      </c>
    </row>
    <row r="198" spans="1:12">
      <c r="A198" s="37"/>
      <c r="B198" s="52"/>
      <c r="C198" s="289" t="s">
        <v>215</v>
      </c>
      <c r="D198" s="289"/>
      <c r="E198" s="289"/>
      <c r="F198" s="289"/>
      <c r="G198" s="289"/>
      <c r="H198" s="289"/>
      <c r="I198" s="70"/>
      <c r="J198" s="57"/>
      <c r="K198" s="39"/>
      <c r="L198" s="39"/>
    </row>
    <row r="199" spans="1:12">
      <c r="A199" s="49"/>
      <c r="B199" s="49">
        <v>43</v>
      </c>
      <c r="C199" s="290" t="s">
        <v>216</v>
      </c>
      <c r="D199" s="290"/>
      <c r="E199" s="290"/>
      <c r="F199" s="290"/>
      <c r="G199" s="290"/>
      <c r="H199" s="290"/>
      <c r="I199" s="69">
        <v>100</v>
      </c>
      <c r="J199" s="55" t="s">
        <v>182</v>
      </c>
      <c r="K199" s="36">
        <v>2000</v>
      </c>
      <c r="L199" s="36">
        <f t="shared" ref="L199" si="61">I199*K199</f>
        <v>200000</v>
      </c>
    </row>
    <row r="200" spans="1:12">
      <c r="A200" s="37"/>
      <c r="B200" s="37"/>
      <c r="C200" s="290" t="s">
        <v>217</v>
      </c>
      <c r="D200" s="290"/>
      <c r="E200" s="290"/>
      <c r="F200" s="290"/>
      <c r="G200" s="290"/>
      <c r="H200" s="290"/>
      <c r="I200" s="70"/>
      <c r="J200" s="57"/>
      <c r="K200" s="39"/>
      <c r="L200" s="39"/>
    </row>
    <row r="201" spans="1:12">
      <c r="A201" s="49"/>
      <c r="B201" s="31">
        <v>44</v>
      </c>
      <c r="C201" s="291" t="s">
        <v>216</v>
      </c>
      <c r="D201" s="291"/>
      <c r="E201" s="291"/>
      <c r="F201" s="291"/>
      <c r="G201" s="291"/>
      <c r="H201" s="291"/>
      <c r="I201" s="69">
        <v>500</v>
      </c>
      <c r="J201" s="55" t="s">
        <v>182</v>
      </c>
      <c r="K201" s="36">
        <v>2000</v>
      </c>
      <c r="L201" s="36">
        <f t="shared" ref="L201" si="62">I201*K201</f>
        <v>1000000</v>
      </c>
    </row>
    <row r="202" spans="1:12">
      <c r="A202" s="37"/>
      <c r="B202" s="52"/>
      <c r="C202" s="289" t="s">
        <v>218</v>
      </c>
      <c r="D202" s="289"/>
      <c r="E202" s="289"/>
      <c r="F202" s="289"/>
      <c r="G202" s="289"/>
      <c r="H202" s="289"/>
      <c r="I202" s="70"/>
      <c r="J202" s="57"/>
      <c r="K202" s="39"/>
      <c r="L202" s="39"/>
    </row>
    <row r="203" spans="1:12">
      <c r="A203" s="49"/>
      <c r="B203" s="31">
        <v>45</v>
      </c>
      <c r="C203" s="291" t="s">
        <v>219</v>
      </c>
      <c r="D203" s="291"/>
      <c r="E203" s="291"/>
      <c r="F203" s="291"/>
      <c r="G203" s="291"/>
      <c r="H203" s="291"/>
      <c r="I203" s="69">
        <v>180</v>
      </c>
      <c r="J203" s="55" t="s">
        <v>220</v>
      </c>
      <c r="K203" s="36">
        <v>10000</v>
      </c>
      <c r="L203" s="36">
        <f t="shared" ref="L203" si="63">I203*K203</f>
        <v>1800000</v>
      </c>
    </row>
    <row r="204" spans="1:12">
      <c r="A204" s="37"/>
      <c r="B204" s="52"/>
      <c r="C204" s="289" t="s">
        <v>180</v>
      </c>
      <c r="D204" s="289"/>
      <c r="E204" s="289"/>
      <c r="F204" s="289"/>
      <c r="G204" s="289"/>
      <c r="H204" s="289"/>
      <c r="I204" s="70"/>
      <c r="J204" s="57"/>
      <c r="K204" s="39"/>
      <c r="L204" s="39"/>
    </row>
    <row r="205" spans="1:12">
      <c r="A205" s="49"/>
      <c r="B205" s="49">
        <v>46</v>
      </c>
      <c r="C205" s="290" t="s">
        <v>221</v>
      </c>
      <c r="D205" s="290"/>
      <c r="E205" s="290"/>
      <c r="F205" s="290"/>
      <c r="G205" s="290"/>
      <c r="H205" s="290"/>
      <c r="I205" s="69">
        <v>80</v>
      </c>
      <c r="J205" s="55" t="s">
        <v>220</v>
      </c>
      <c r="K205" s="36">
        <v>17500</v>
      </c>
      <c r="L205" s="36">
        <f t="shared" ref="L205" si="64">I205*K205</f>
        <v>1400000</v>
      </c>
    </row>
    <row r="206" spans="1:12">
      <c r="A206" s="37"/>
      <c r="B206" s="37"/>
      <c r="C206" s="290" t="s">
        <v>180</v>
      </c>
      <c r="D206" s="290"/>
      <c r="E206" s="290"/>
      <c r="F206" s="290"/>
      <c r="G206" s="290"/>
      <c r="H206" s="290"/>
      <c r="I206" s="70"/>
      <c r="J206" s="57"/>
      <c r="K206" s="39"/>
      <c r="L206" s="39"/>
    </row>
    <row r="207" spans="1:12">
      <c r="A207" s="49"/>
      <c r="B207" s="31">
        <v>47</v>
      </c>
      <c r="C207" s="291" t="s">
        <v>222</v>
      </c>
      <c r="D207" s="291"/>
      <c r="E207" s="291"/>
      <c r="F207" s="291"/>
      <c r="G207" s="291"/>
      <c r="H207" s="291"/>
      <c r="I207" s="69">
        <v>24</v>
      </c>
      <c r="J207" s="55" t="s">
        <v>220</v>
      </c>
      <c r="K207" s="36">
        <v>42500</v>
      </c>
      <c r="L207" s="36">
        <f t="shared" ref="L207" si="65">I207*K207</f>
        <v>1020000</v>
      </c>
    </row>
    <row r="208" spans="1:12">
      <c r="A208" s="37"/>
      <c r="B208" s="52"/>
      <c r="C208" s="289" t="s">
        <v>180</v>
      </c>
      <c r="D208" s="289"/>
      <c r="E208" s="289"/>
      <c r="F208" s="289"/>
      <c r="G208" s="289"/>
      <c r="H208" s="289"/>
      <c r="I208" s="70"/>
      <c r="J208" s="57"/>
      <c r="K208" s="39"/>
      <c r="L208" s="39"/>
    </row>
    <row r="209" spans="1:12">
      <c r="A209" s="49"/>
      <c r="B209" s="49">
        <v>48</v>
      </c>
      <c r="C209" s="290" t="s">
        <v>223</v>
      </c>
      <c r="D209" s="290"/>
      <c r="E209" s="290"/>
      <c r="F209" s="290"/>
      <c r="G209" s="290"/>
      <c r="H209" s="290"/>
      <c r="I209" s="69">
        <v>800</v>
      </c>
      <c r="J209" s="55" t="s">
        <v>191</v>
      </c>
      <c r="K209" s="36">
        <v>55000</v>
      </c>
      <c r="L209" s="36">
        <f t="shared" ref="L209" si="66">I209*K209</f>
        <v>44000000</v>
      </c>
    </row>
    <row r="210" spans="1:12">
      <c r="A210" s="37"/>
      <c r="B210" s="52"/>
      <c r="C210" s="290" t="s">
        <v>224</v>
      </c>
      <c r="D210" s="290"/>
      <c r="E210" s="290"/>
      <c r="F210" s="290"/>
      <c r="G210" s="290"/>
      <c r="H210" s="290"/>
      <c r="I210" s="70"/>
      <c r="J210" s="57"/>
      <c r="K210" s="39"/>
      <c r="L210" s="39"/>
    </row>
    <row r="211" spans="1:12">
      <c r="A211" s="49"/>
      <c r="B211" s="49">
        <v>49</v>
      </c>
      <c r="C211" s="291" t="s">
        <v>223</v>
      </c>
      <c r="D211" s="291"/>
      <c r="E211" s="291"/>
      <c r="F211" s="291"/>
      <c r="G211" s="291"/>
      <c r="H211" s="291"/>
      <c r="I211" s="69">
        <v>200</v>
      </c>
      <c r="J211" s="55" t="s">
        <v>191</v>
      </c>
      <c r="K211" s="36">
        <v>55000</v>
      </c>
      <c r="L211" s="36">
        <f t="shared" ref="L211" si="67">I211*K211</f>
        <v>11000000</v>
      </c>
    </row>
    <row r="212" spans="1:12">
      <c r="A212" s="37"/>
      <c r="B212" s="37"/>
      <c r="C212" s="289" t="s">
        <v>225</v>
      </c>
      <c r="D212" s="289"/>
      <c r="E212" s="289"/>
      <c r="F212" s="289"/>
      <c r="G212" s="289"/>
      <c r="H212" s="289"/>
      <c r="I212" s="70"/>
      <c r="J212" s="57"/>
      <c r="K212" s="39"/>
      <c r="L212" s="39"/>
    </row>
    <row r="213" spans="1:12">
      <c r="A213" s="49"/>
      <c r="B213" s="31">
        <v>50</v>
      </c>
      <c r="C213" s="290" t="s">
        <v>223</v>
      </c>
      <c r="D213" s="290"/>
      <c r="E213" s="290"/>
      <c r="F213" s="290"/>
      <c r="G213" s="290"/>
      <c r="H213" s="290"/>
      <c r="I213" s="69">
        <v>520</v>
      </c>
      <c r="J213" s="55" t="s">
        <v>191</v>
      </c>
      <c r="K213" s="36">
        <v>55000</v>
      </c>
      <c r="L213" s="36">
        <f t="shared" ref="L213" si="68">I213*K213</f>
        <v>28600000</v>
      </c>
    </row>
    <row r="214" spans="1:12">
      <c r="A214" s="37"/>
      <c r="B214" s="52"/>
      <c r="C214" s="290" t="s">
        <v>226</v>
      </c>
      <c r="D214" s="290"/>
      <c r="E214" s="290"/>
      <c r="F214" s="290"/>
      <c r="G214" s="290"/>
      <c r="H214" s="290"/>
      <c r="I214" s="70"/>
      <c r="J214" s="57"/>
      <c r="K214" s="39"/>
      <c r="L214" s="39"/>
    </row>
    <row r="215" spans="1:12">
      <c r="A215" s="49"/>
      <c r="B215" s="49">
        <v>51</v>
      </c>
      <c r="C215" s="291" t="s">
        <v>227</v>
      </c>
      <c r="D215" s="291"/>
      <c r="E215" s="291"/>
      <c r="F215" s="291"/>
      <c r="G215" s="291"/>
      <c r="H215" s="291"/>
      <c r="I215" s="69">
        <v>100</v>
      </c>
      <c r="J215" s="55" t="s">
        <v>220</v>
      </c>
      <c r="K215" s="36">
        <v>10000</v>
      </c>
      <c r="L215" s="36">
        <f t="shared" ref="L215" si="69">I215*K215</f>
        <v>1000000</v>
      </c>
    </row>
    <row r="216" spans="1:12">
      <c r="A216" s="37"/>
      <c r="B216" s="52"/>
      <c r="C216" s="289" t="s">
        <v>180</v>
      </c>
      <c r="D216" s="289"/>
      <c r="E216" s="289"/>
      <c r="F216" s="289"/>
      <c r="G216" s="289"/>
      <c r="H216" s="289"/>
      <c r="I216" s="70"/>
      <c r="J216" s="57"/>
      <c r="K216" s="39"/>
      <c r="L216" s="39"/>
    </row>
    <row r="217" spans="1:12">
      <c r="A217" s="49"/>
      <c r="B217" s="49">
        <v>52</v>
      </c>
      <c r="C217" s="290" t="s">
        <v>228</v>
      </c>
      <c r="D217" s="290"/>
      <c r="E217" s="290"/>
      <c r="F217" s="290"/>
      <c r="G217" s="290"/>
      <c r="H217" s="290"/>
      <c r="I217" s="69">
        <v>200</v>
      </c>
      <c r="J217" s="55" t="s">
        <v>220</v>
      </c>
      <c r="K217" s="36">
        <v>3000</v>
      </c>
      <c r="L217" s="36">
        <f t="shared" ref="L217" si="70">I217*K217</f>
        <v>600000</v>
      </c>
    </row>
    <row r="218" spans="1:12">
      <c r="A218" s="37"/>
      <c r="B218" s="37"/>
      <c r="C218" s="290" t="s">
        <v>180</v>
      </c>
      <c r="D218" s="290"/>
      <c r="E218" s="290"/>
      <c r="F218" s="290"/>
      <c r="G218" s="290"/>
      <c r="H218" s="290"/>
      <c r="I218" s="70"/>
      <c r="J218" s="57"/>
      <c r="K218" s="39"/>
      <c r="L218" s="39"/>
    </row>
    <row r="219" spans="1:12">
      <c r="A219" s="49"/>
      <c r="B219" s="31">
        <v>53</v>
      </c>
      <c r="C219" s="291" t="s">
        <v>229</v>
      </c>
      <c r="D219" s="291"/>
      <c r="E219" s="291"/>
      <c r="F219" s="291"/>
      <c r="G219" s="291"/>
      <c r="H219" s="291"/>
      <c r="I219" s="69">
        <v>25</v>
      </c>
      <c r="J219" s="55" t="s">
        <v>182</v>
      </c>
      <c r="K219" s="36">
        <v>17000</v>
      </c>
      <c r="L219" s="36">
        <f t="shared" ref="L219" si="71">I219*K219</f>
        <v>425000</v>
      </c>
    </row>
    <row r="220" spans="1:12">
      <c r="A220" s="37"/>
      <c r="B220" s="52"/>
      <c r="C220" s="290" t="s">
        <v>180</v>
      </c>
      <c r="D220" s="290"/>
      <c r="E220" s="290"/>
      <c r="F220" s="290"/>
      <c r="G220" s="290"/>
      <c r="H220" s="290"/>
      <c r="I220" s="70"/>
      <c r="J220" s="57"/>
      <c r="K220" s="39"/>
      <c r="L220" s="39"/>
    </row>
    <row r="221" spans="1:12">
      <c r="A221" s="53"/>
      <c r="B221" s="49">
        <v>54</v>
      </c>
      <c r="C221" s="304" t="s">
        <v>230</v>
      </c>
      <c r="D221" s="305"/>
      <c r="E221" s="305"/>
      <c r="F221" s="305"/>
      <c r="G221" s="305"/>
      <c r="H221" s="305"/>
      <c r="I221" s="69">
        <v>50</v>
      </c>
      <c r="J221" s="55" t="s">
        <v>182</v>
      </c>
      <c r="K221" s="36">
        <v>35000</v>
      </c>
      <c r="L221" s="36">
        <f t="shared" ref="L221" si="72">I221*K221</f>
        <v>1750000</v>
      </c>
    </row>
    <row r="222" spans="1:12">
      <c r="A222" s="30"/>
      <c r="B222" s="52"/>
      <c r="C222" s="325" t="s">
        <v>180</v>
      </c>
      <c r="D222" s="326"/>
      <c r="E222" s="326"/>
      <c r="F222" s="326"/>
      <c r="G222" s="326"/>
      <c r="H222" s="326"/>
      <c r="I222" s="70"/>
      <c r="J222" s="57"/>
      <c r="K222" s="39"/>
      <c r="L222" s="39"/>
    </row>
    <row r="223" spans="1:12">
      <c r="A223" s="49"/>
      <c r="B223" s="49">
        <v>55</v>
      </c>
      <c r="C223" s="290" t="s">
        <v>231</v>
      </c>
      <c r="D223" s="290"/>
      <c r="E223" s="290"/>
      <c r="F223" s="290"/>
      <c r="G223" s="290"/>
      <c r="H223" s="290"/>
      <c r="I223" s="69">
        <v>100</v>
      </c>
      <c r="J223" s="55" t="s">
        <v>182</v>
      </c>
      <c r="K223" s="36">
        <v>17500</v>
      </c>
      <c r="L223" s="36">
        <f t="shared" ref="L223" si="73">I223*K223</f>
        <v>1750000</v>
      </c>
    </row>
    <row r="224" spans="1:12">
      <c r="A224" s="37"/>
      <c r="B224" s="37"/>
      <c r="C224" s="289" t="s">
        <v>180</v>
      </c>
      <c r="D224" s="289"/>
      <c r="E224" s="289"/>
      <c r="F224" s="289"/>
      <c r="G224" s="289"/>
      <c r="H224" s="289"/>
      <c r="I224" s="70"/>
      <c r="J224" s="57"/>
      <c r="K224" s="39"/>
      <c r="L224" s="39"/>
    </row>
    <row r="225" spans="1:12">
      <c r="A225" s="49"/>
      <c r="B225" s="31">
        <v>56</v>
      </c>
      <c r="C225" s="290" t="s">
        <v>232</v>
      </c>
      <c r="D225" s="290"/>
      <c r="E225" s="290"/>
      <c r="F225" s="290"/>
      <c r="G225" s="290"/>
      <c r="H225" s="290"/>
      <c r="I225" s="69">
        <v>50</v>
      </c>
      <c r="J225" s="55" t="s">
        <v>164</v>
      </c>
      <c r="K225" s="36">
        <v>1000</v>
      </c>
      <c r="L225" s="36">
        <f t="shared" ref="L225" si="74">I225*K225</f>
        <v>50000</v>
      </c>
    </row>
    <row r="226" spans="1:12">
      <c r="A226" s="37"/>
      <c r="B226" s="52"/>
      <c r="C226" s="290" t="s">
        <v>233</v>
      </c>
      <c r="D226" s="290"/>
      <c r="E226" s="290"/>
      <c r="F226" s="290"/>
      <c r="G226" s="290"/>
      <c r="H226" s="290"/>
      <c r="I226" s="70"/>
      <c r="J226" s="57"/>
      <c r="K226" s="39"/>
      <c r="L226" s="39"/>
    </row>
    <row r="227" spans="1:12">
      <c r="A227" s="49"/>
      <c r="B227" s="49">
        <v>57</v>
      </c>
      <c r="C227" s="291" t="s">
        <v>232</v>
      </c>
      <c r="D227" s="291"/>
      <c r="E227" s="291"/>
      <c r="F227" s="291"/>
      <c r="G227" s="291"/>
      <c r="H227" s="291"/>
      <c r="I227" s="69">
        <v>70</v>
      </c>
      <c r="J227" s="55" t="s">
        <v>164</v>
      </c>
      <c r="K227" s="36">
        <v>2000</v>
      </c>
      <c r="L227" s="36">
        <f t="shared" ref="L227" si="75">I227*K227</f>
        <v>140000</v>
      </c>
    </row>
    <row r="228" spans="1:12">
      <c r="A228" s="37"/>
      <c r="B228" s="52"/>
      <c r="C228" s="289" t="s">
        <v>234</v>
      </c>
      <c r="D228" s="289"/>
      <c r="E228" s="289"/>
      <c r="F228" s="289"/>
      <c r="G228" s="289"/>
      <c r="H228" s="289"/>
      <c r="I228" s="70"/>
      <c r="J228" s="57"/>
      <c r="K228" s="39"/>
      <c r="L228" s="39"/>
    </row>
    <row r="229" spans="1:12">
      <c r="A229" s="49"/>
      <c r="B229" s="49">
        <v>58</v>
      </c>
      <c r="C229" s="290" t="s">
        <v>232</v>
      </c>
      <c r="D229" s="290"/>
      <c r="E229" s="290"/>
      <c r="F229" s="290"/>
      <c r="G229" s="290"/>
      <c r="H229" s="290"/>
      <c r="I229" s="69">
        <v>185</v>
      </c>
      <c r="J229" s="55" t="s">
        <v>164</v>
      </c>
      <c r="K229" s="36">
        <v>250</v>
      </c>
      <c r="L229" s="36">
        <f t="shared" ref="L229" si="76">I229*K229</f>
        <v>46250</v>
      </c>
    </row>
    <row r="230" spans="1:12">
      <c r="A230" s="37"/>
      <c r="B230" s="37"/>
      <c r="C230" s="290" t="s">
        <v>235</v>
      </c>
      <c r="D230" s="290"/>
      <c r="E230" s="290"/>
      <c r="F230" s="290"/>
      <c r="G230" s="290"/>
      <c r="H230" s="290"/>
      <c r="I230" s="70"/>
      <c r="J230" s="57"/>
      <c r="K230" s="39"/>
      <c r="L230" s="39"/>
    </row>
    <row r="231" spans="1:12">
      <c r="A231" s="49"/>
      <c r="B231" s="31">
        <v>59</v>
      </c>
      <c r="C231" s="291" t="s">
        <v>232</v>
      </c>
      <c r="D231" s="291"/>
      <c r="E231" s="291"/>
      <c r="F231" s="291"/>
      <c r="G231" s="291"/>
      <c r="H231" s="291"/>
      <c r="I231" s="69">
        <v>20000</v>
      </c>
      <c r="J231" s="55" t="s">
        <v>164</v>
      </c>
      <c r="K231" s="36">
        <v>300</v>
      </c>
      <c r="L231" s="36">
        <f t="shared" ref="L231" si="77">I231*K231</f>
        <v>6000000</v>
      </c>
    </row>
    <row r="232" spans="1:12">
      <c r="A232" s="37"/>
      <c r="B232" s="52"/>
      <c r="C232" s="289" t="s">
        <v>236</v>
      </c>
      <c r="D232" s="289"/>
      <c r="E232" s="289"/>
      <c r="F232" s="289"/>
      <c r="G232" s="289"/>
      <c r="H232" s="289"/>
      <c r="I232" s="70"/>
      <c r="J232" s="57"/>
      <c r="K232" s="39"/>
      <c r="L232" s="39"/>
    </row>
    <row r="233" spans="1:12">
      <c r="A233" s="49"/>
      <c r="B233" s="49">
        <v>60</v>
      </c>
      <c r="C233" s="291" t="s">
        <v>232</v>
      </c>
      <c r="D233" s="291"/>
      <c r="E233" s="291"/>
      <c r="F233" s="291"/>
      <c r="G233" s="291"/>
      <c r="H233" s="291"/>
      <c r="I233" s="69">
        <v>2000</v>
      </c>
      <c r="J233" s="55" t="s">
        <v>164</v>
      </c>
      <c r="K233" s="36">
        <v>600</v>
      </c>
      <c r="L233" s="36">
        <f t="shared" ref="L233" si="78">I233*K233</f>
        <v>1200000</v>
      </c>
    </row>
    <row r="234" spans="1:12">
      <c r="A234" s="37"/>
      <c r="B234" s="52"/>
      <c r="C234" s="289" t="s">
        <v>237</v>
      </c>
      <c r="D234" s="289"/>
      <c r="E234" s="289"/>
      <c r="F234" s="289"/>
      <c r="G234" s="289"/>
      <c r="H234" s="289"/>
      <c r="I234" s="70"/>
      <c r="J234" s="57"/>
      <c r="K234" s="39"/>
      <c r="L234" s="39"/>
    </row>
    <row r="235" spans="1:12">
      <c r="A235" s="49"/>
      <c r="B235" s="49">
        <v>61</v>
      </c>
      <c r="C235" s="290" t="s">
        <v>238</v>
      </c>
      <c r="D235" s="290"/>
      <c r="E235" s="290"/>
      <c r="F235" s="290"/>
      <c r="G235" s="290"/>
      <c r="H235" s="290"/>
      <c r="I235" s="69">
        <v>60</v>
      </c>
      <c r="J235" s="55" t="s">
        <v>182</v>
      </c>
      <c r="K235" s="36">
        <v>12500</v>
      </c>
      <c r="L235" s="36">
        <f t="shared" ref="L235" si="79">I235*K235</f>
        <v>750000</v>
      </c>
    </row>
    <row r="236" spans="1:12">
      <c r="A236" s="37"/>
      <c r="B236" s="37"/>
      <c r="C236" s="290" t="s">
        <v>239</v>
      </c>
      <c r="D236" s="290"/>
      <c r="E236" s="290"/>
      <c r="F236" s="290"/>
      <c r="G236" s="290"/>
      <c r="H236" s="290"/>
      <c r="I236" s="70"/>
      <c r="J236" s="57"/>
      <c r="K236" s="39"/>
      <c r="L236" s="39"/>
    </row>
    <row r="237" spans="1:12">
      <c r="A237" s="49"/>
      <c r="B237" s="31">
        <v>62</v>
      </c>
      <c r="C237" s="291" t="s">
        <v>238</v>
      </c>
      <c r="D237" s="291"/>
      <c r="E237" s="291"/>
      <c r="F237" s="291"/>
      <c r="G237" s="291"/>
      <c r="H237" s="291"/>
      <c r="I237" s="69">
        <v>24</v>
      </c>
      <c r="J237" s="55" t="s">
        <v>182</v>
      </c>
      <c r="K237" s="36">
        <v>5500</v>
      </c>
      <c r="L237" s="36">
        <f t="shared" ref="L237" si="80">I237*K237</f>
        <v>132000</v>
      </c>
    </row>
    <row r="238" spans="1:12">
      <c r="A238" s="37"/>
      <c r="B238" s="52"/>
      <c r="C238" s="289" t="s">
        <v>240</v>
      </c>
      <c r="D238" s="289"/>
      <c r="E238" s="289"/>
      <c r="F238" s="289"/>
      <c r="G238" s="289"/>
      <c r="H238" s="289"/>
      <c r="I238" s="70"/>
      <c r="J238" s="57"/>
      <c r="K238" s="39"/>
      <c r="L238" s="39"/>
    </row>
    <row r="239" spans="1:12">
      <c r="A239" s="49"/>
      <c r="B239" s="49">
        <v>63</v>
      </c>
      <c r="C239" s="290" t="s">
        <v>241</v>
      </c>
      <c r="D239" s="290"/>
      <c r="E239" s="290"/>
      <c r="F239" s="290"/>
      <c r="G239" s="290"/>
      <c r="H239" s="290"/>
      <c r="I239" s="69">
        <v>250</v>
      </c>
      <c r="J239" s="55" t="s">
        <v>182</v>
      </c>
      <c r="K239" s="36">
        <v>5000</v>
      </c>
      <c r="L239" s="36">
        <f t="shared" ref="L239" si="81">I239*K239</f>
        <v>1250000</v>
      </c>
    </row>
    <row r="240" spans="1:12">
      <c r="A240" s="37"/>
      <c r="B240" s="52"/>
      <c r="C240" s="290" t="s">
        <v>180</v>
      </c>
      <c r="D240" s="290"/>
      <c r="E240" s="290"/>
      <c r="F240" s="290"/>
      <c r="G240" s="290"/>
      <c r="H240" s="290"/>
      <c r="I240" s="70"/>
      <c r="J240" s="57"/>
      <c r="K240" s="39"/>
      <c r="L240" s="39"/>
    </row>
    <row r="241" spans="1:12">
      <c r="A241" s="49"/>
      <c r="B241" s="49">
        <v>64</v>
      </c>
      <c r="C241" s="291" t="s">
        <v>242</v>
      </c>
      <c r="D241" s="291"/>
      <c r="E241" s="291"/>
      <c r="F241" s="291"/>
      <c r="G241" s="291"/>
      <c r="H241" s="291"/>
      <c r="I241" s="69">
        <v>50</v>
      </c>
      <c r="J241" s="55" t="s">
        <v>182</v>
      </c>
      <c r="K241" s="36">
        <v>20000</v>
      </c>
      <c r="L241" s="36">
        <f t="shared" ref="L241" si="82">I241*K241</f>
        <v>1000000</v>
      </c>
    </row>
    <row r="242" spans="1:12">
      <c r="A242" s="37"/>
      <c r="B242" s="37"/>
      <c r="C242" s="289" t="s">
        <v>180</v>
      </c>
      <c r="D242" s="289"/>
      <c r="E242" s="289"/>
      <c r="F242" s="289"/>
      <c r="G242" s="289"/>
      <c r="H242" s="289"/>
      <c r="I242" s="70"/>
      <c r="J242" s="57"/>
      <c r="K242" s="39"/>
      <c r="L242" s="39"/>
    </row>
    <row r="243" spans="1:12">
      <c r="A243" s="49"/>
      <c r="B243" s="31">
        <v>65</v>
      </c>
      <c r="C243" s="290" t="s">
        <v>243</v>
      </c>
      <c r="D243" s="290"/>
      <c r="E243" s="290"/>
      <c r="F243" s="290"/>
      <c r="G243" s="290"/>
      <c r="H243" s="290"/>
      <c r="I243" s="69">
        <v>52</v>
      </c>
      <c r="J243" s="55" t="s">
        <v>168</v>
      </c>
      <c r="K243" s="36">
        <v>6500</v>
      </c>
      <c r="L243" s="36">
        <f t="shared" ref="L243" si="83">I243*K243</f>
        <v>338000</v>
      </c>
    </row>
    <row r="244" spans="1:12">
      <c r="A244" s="37"/>
      <c r="B244" s="52"/>
      <c r="C244" s="290" t="s">
        <v>180</v>
      </c>
      <c r="D244" s="290"/>
      <c r="E244" s="290"/>
      <c r="F244" s="290"/>
      <c r="G244" s="290"/>
      <c r="H244" s="290"/>
      <c r="I244" s="70"/>
      <c r="J244" s="57"/>
      <c r="K244" s="39"/>
      <c r="L244" s="39"/>
    </row>
    <row r="245" spans="1:12">
      <c r="A245" s="49"/>
      <c r="B245" s="49">
        <v>66</v>
      </c>
      <c r="C245" s="291" t="s">
        <v>244</v>
      </c>
      <c r="D245" s="291"/>
      <c r="E245" s="291"/>
      <c r="F245" s="291"/>
      <c r="G245" s="291"/>
      <c r="H245" s="291"/>
      <c r="I245" s="69">
        <v>200</v>
      </c>
      <c r="J245" s="55" t="s">
        <v>245</v>
      </c>
      <c r="K245" s="36">
        <v>3000</v>
      </c>
      <c r="L245" s="36">
        <f t="shared" ref="L245" si="84">I245*K245</f>
        <v>600000</v>
      </c>
    </row>
    <row r="246" spans="1:12">
      <c r="A246" s="37"/>
      <c r="B246" s="52"/>
      <c r="C246" s="289" t="s">
        <v>239</v>
      </c>
      <c r="D246" s="289"/>
      <c r="E246" s="289"/>
      <c r="F246" s="289"/>
      <c r="G246" s="289"/>
      <c r="H246" s="289"/>
      <c r="I246" s="70"/>
      <c r="J246" s="57"/>
      <c r="K246" s="39"/>
      <c r="L246" s="39"/>
    </row>
    <row r="247" spans="1:12">
      <c r="A247" s="49"/>
      <c r="B247" s="49">
        <v>67</v>
      </c>
      <c r="C247" s="290" t="s">
        <v>246</v>
      </c>
      <c r="D247" s="290"/>
      <c r="E247" s="290"/>
      <c r="F247" s="290"/>
      <c r="G247" s="290"/>
      <c r="H247" s="290"/>
      <c r="I247" s="69">
        <v>1500</v>
      </c>
      <c r="J247" s="55" t="s">
        <v>245</v>
      </c>
      <c r="K247" s="36">
        <v>1750</v>
      </c>
      <c r="L247" s="36">
        <f t="shared" ref="L247" si="85">I247*K247</f>
        <v>2625000</v>
      </c>
    </row>
    <row r="248" spans="1:12">
      <c r="A248" s="37"/>
      <c r="B248" s="37"/>
      <c r="C248" s="290" t="s">
        <v>247</v>
      </c>
      <c r="D248" s="290"/>
      <c r="E248" s="290"/>
      <c r="F248" s="290"/>
      <c r="G248" s="290"/>
      <c r="H248" s="290"/>
      <c r="I248" s="70"/>
      <c r="J248" s="57"/>
      <c r="K248" s="39"/>
      <c r="L248" s="39"/>
    </row>
    <row r="249" spans="1:12">
      <c r="A249" s="49"/>
      <c r="B249" s="31">
        <v>68</v>
      </c>
      <c r="C249" s="291" t="s">
        <v>248</v>
      </c>
      <c r="D249" s="291"/>
      <c r="E249" s="291"/>
      <c r="F249" s="291"/>
      <c r="G249" s="291"/>
      <c r="H249" s="291"/>
      <c r="I249" s="69">
        <v>120</v>
      </c>
      <c r="J249" s="55" t="s">
        <v>249</v>
      </c>
      <c r="K249" s="36">
        <v>5000</v>
      </c>
      <c r="L249" s="36">
        <f t="shared" ref="L249" si="86">I249*K249</f>
        <v>600000</v>
      </c>
    </row>
    <row r="250" spans="1:12">
      <c r="A250" s="37"/>
      <c r="B250" s="52"/>
      <c r="C250" s="289" t="s">
        <v>180</v>
      </c>
      <c r="D250" s="289"/>
      <c r="E250" s="289"/>
      <c r="F250" s="289"/>
      <c r="G250" s="289"/>
      <c r="H250" s="289"/>
      <c r="I250" s="70"/>
      <c r="J250" s="57"/>
      <c r="K250" s="39"/>
      <c r="L250" s="39"/>
    </row>
    <row r="251" spans="1:12">
      <c r="A251" s="49"/>
      <c r="B251" s="49">
        <v>69</v>
      </c>
      <c r="C251" s="290" t="s">
        <v>250</v>
      </c>
      <c r="D251" s="290"/>
      <c r="E251" s="290"/>
      <c r="F251" s="290"/>
      <c r="G251" s="290"/>
      <c r="H251" s="290"/>
      <c r="I251" s="69">
        <v>50</v>
      </c>
      <c r="J251" s="55" t="s">
        <v>249</v>
      </c>
      <c r="K251" s="36">
        <v>8500</v>
      </c>
      <c r="L251" s="36">
        <f t="shared" ref="L251" si="87">I251*K251</f>
        <v>425000</v>
      </c>
    </row>
    <row r="252" spans="1:12">
      <c r="A252" s="37"/>
      <c r="B252" s="52"/>
      <c r="C252" s="290" t="s">
        <v>180</v>
      </c>
      <c r="D252" s="290"/>
      <c r="E252" s="290"/>
      <c r="F252" s="290"/>
      <c r="G252" s="290"/>
      <c r="H252" s="290"/>
      <c r="I252" s="70"/>
      <c r="J252" s="57"/>
      <c r="K252" s="39"/>
      <c r="L252" s="39"/>
    </row>
    <row r="253" spans="1:12">
      <c r="A253" s="49"/>
      <c r="B253" s="49">
        <v>70</v>
      </c>
      <c r="C253" s="291" t="s">
        <v>251</v>
      </c>
      <c r="D253" s="291"/>
      <c r="E253" s="291"/>
      <c r="F253" s="291"/>
      <c r="G253" s="291"/>
      <c r="H253" s="291"/>
      <c r="I253" s="69">
        <v>75</v>
      </c>
      <c r="J253" s="55" t="s">
        <v>182</v>
      </c>
      <c r="K253" s="36">
        <v>35000</v>
      </c>
      <c r="L253" s="36">
        <f t="shared" ref="L253" si="88">I253*K253</f>
        <v>2625000</v>
      </c>
    </row>
    <row r="254" spans="1:12">
      <c r="A254" s="37"/>
      <c r="B254" s="37"/>
      <c r="C254" s="289" t="s">
        <v>252</v>
      </c>
      <c r="D254" s="289"/>
      <c r="E254" s="289"/>
      <c r="F254" s="289"/>
      <c r="G254" s="289"/>
      <c r="H254" s="289"/>
      <c r="I254" s="70"/>
      <c r="J254" s="57"/>
      <c r="K254" s="39"/>
      <c r="L254" s="39"/>
    </row>
    <row r="255" spans="1:12">
      <c r="A255" s="49"/>
      <c r="B255" s="31">
        <v>71</v>
      </c>
      <c r="C255" s="290" t="s">
        <v>251</v>
      </c>
      <c r="D255" s="290"/>
      <c r="E255" s="290"/>
      <c r="F255" s="290"/>
      <c r="G255" s="290"/>
      <c r="H255" s="290"/>
      <c r="I255" s="69">
        <v>25</v>
      </c>
      <c r="J255" s="55" t="s">
        <v>182</v>
      </c>
      <c r="K255" s="36">
        <v>25000</v>
      </c>
      <c r="L255" s="36">
        <f t="shared" ref="L255" si="89">I255*K255</f>
        <v>625000</v>
      </c>
    </row>
    <row r="256" spans="1:12">
      <c r="A256" s="37"/>
      <c r="B256" s="52"/>
      <c r="C256" s="290" t="s">
        <v>253</v>
      </c>
      <c r="D256" s="290"/>
      <c r="E256" s="290"/>
      <c r="F256" s="290"/>
      <c r="G256" s="290"/>
      <c r="H256" s="290"/>
      <c r="I256" s="70"/>
      <c r="J256" s="57"/>
      <c r="K256" s="39"/>
      <c r="L256" s="39"/>
    </row>
    <row r="257" spans="1:12">
      <c r="A257" s="49"/>
      <c r="B257" s="49">
        <v>72</v>
      </c>
      <c r="C257" s="291" t="s">
        <v>254</v>
      </c>
      <c r="D257" s="291"/>
      <c r="E257" s="291"/>
      <c r="F257" s="291"/>
      <c r="G257" s="291"/>
      <c r="H257" s="291"/>
      <c r="I257" s="69">
        <v>300</v>
      </c>
      <c r="J257" s="55" t="s">
        <v>182</v>
      </c>
      <c r="K257" s="36">
        <v>75000</v>
      </c>
      <c r="L257" s="36">
        <f t="shared" ref="L257" si="90">I257*K257</f>
        <v>22500000</v>
      </c>
    </row>
    <row r="258" spans="1:12">
      <c r="A258" s="37"/>
      <c r="B258" s="52"/>
      <c r="C258" s="289" t="s">
        <v>255</v>
      </c>
      <c r="D258" s="289"/>
      <c r="E258" s="289"/>
      <c r="F258" s="289"/>
      <c r="G258" s="289"/>
      <c r="H258" s="289"/>
      <c r="I258" s="70"/>
      <c r="J258" s="57"/>
      <c r="K258" s="39"/>
      <c r="L258" s="39"/>
    </row>
    <row r="259" spans="1:12">
      <c r="A259" s="49"/>
      <c r="B259" s="49">
        <v>73</v>
      </c>
      <c r="C259" s="291" t="s">
        <v>256</v>
      </c>
      <c r="D259" s="291"/>
      <c r="E259" s="291"/>
      <c r="F259" s="291"/>
      <c r="G259" s="291"/>
      <c r="H259" s="291"/>
      <c r="I259" s="69">
        <v>12</v>
      </c>
      <c r="J259" s="55" t="s">
        <v>257</v>
      </c>
      <c r="K259" s="36">
        <v>45000</v>
      </c>
      <c r="L259" s="36">
        <f t="shared" ref="L259" si="91">I259*K259</f>
        <v>540000</v>
      </c>
    </row>
    <row r="260" spans="1:12">
      <c r="A260" s="37"/>
      <c r="B260" s="37"/>
      <c r="C260" s="289" t="s">
        <v>180</v>
      </c>
      <c r="D260" s="289"/>
      <c r="E260" s="289"/>
      <c r="F260" s="289"/>
      <c r="G260" s="289"/>
      <c r="H260" s="289"/>
      <c r="I260" s="70"/>
      <c r="J260" s="57"/>
      <c r="K260" s="39"/>
      <c r="L260" s="39"/>
    </row>
    <row r="261" spans="1:12">
      <c r="A261" s="49"/>
      <c r="B261" s="31">
        <v>74</v>
      </c>
      <c r="C261" s="290" t="s">
        <v>258</v>
      </c>
      <c r="D261" s="290"/>
      <c r="E261" s="290"/>
      <c r="F261" s="290"/>
      <c r="G261" s="290"/>
      <c r="H261" s="290"/>
      <c r="I261" s="69">
        <v>2000</v>
      </c>
      <c r="J261" s="55" t="s">
        <v>164</v>
      </c>
      <c r="K261" s="36">
        <v>700</v>
      </c>
      <c r="L261" s="36">
        <f t="shared" ref="L261" si="92">I261*K261</f>
        <v>1400000</v>
      </c>
    </row>
    <row r="262" spans="1:12">
      <c r="A262" s="37"/>
      <c r="B262" s="52"/>
      <c r="C262" s="290" t="s">
        <v>259</v>
      </c>
      <c r="D262" s="290"/>
      <c r="E262" s="290"/>
      <c r="F262" s="290"/>
      <c r="G262" s="290"/>
      <c r="H262" s="290"/>
      <c r="I262" s="70"/>
      <c r="J262" s="57"/>
      <c r="K262" s="39"/>
      <c r="L262" s="39"/>
    </row>
    <row r="263" spans="1:12">
      <c r="A263" s="49"/>
      <c r="B263" s="49">
        <v>75</v>
      </c>
      <c r="C263" s="291" t="s">
        <v>260</v>
      </c>
      <c r="D263" s="291"/>
      <c r="E263" s="291"/>
      <c r="F263" s="291"/>
      <c r="G263" s="291"/>
      <c r="H263" s="291"/>
      <c r="I263" s="69">
        <v>3000</v>
      </c>
      <c r="J263" s="55" t="s">
        <v>164</v>
      </c>
      <c r="K263" s="36">
        <v>500</v>
      </c>
      <c r="L263" s="36">
        <f t="shared" ref="L263" si="93">I263*K263</f>
        <v>1500000</v>
      </c>
    </row>
    <row r="264" spans="1:12">
      <c r="A264" s="37"/>
      <c r="B264" s="52"/>
      <c r="C264" s="289" t="s">
        <v>180</v>
      </c>
      <c r="D264" s="289"/>
      <c r="E264" s="289"/>
      <c r="F264" s="289"/>
      <c r="G264" s="289"/>
      <c r="H264" s="289"/>
      <c r="I264" s="70"/>
      <c r="J264" s="57"/>
      <c r="K264" s="39"/>
      <c r="L264" s="39"/>
    </row>
    <row r="265" spans="1:12">
      <c r="A265" s="49"/>
      <c r="B265" s="49">
        <v>76</v>
      </c>
      <c r="C265" s="290" t="s">
        <v>261</v>
      </c>
      <c r="D265" s="290"/>
      <c r="E265" s="290"/>
      <c r="F265" s="290"/>
      <c r="G265" s="290"/>
      <c r="H265" s="290"/>
      <c r="I265" s="69">
        <v>240</v>
      </c>
      <c r="J265" s="55" t="s">
        <v>164</v>
      </c>
      <c r="K265" s="36">
        <v>15000</v>
      </c>
      <c r="L265" s="36">
        <f t="shared" ref="L265" si="94">I265*K265</f>
        <v>3600000</v>
      </c>
    </row>
    <row r="266" spans="1:12">
      <c r="A266" s="37"/>
      <c r="B266" s="37"/>
      <c r="C266" s="290" t="s">
        <v>180</v>
      </c>
      <c r="D266" s="290"/>
      <c r="E266" s="290"/>
      <c r="F266" s="290"/>
      <c r="G266" s="290"/>
      <c r="H266" s="290"/>
      <c r="I266" s="70"/>
      <c r="J266" s="57"/>
      <c r="K266" s="39"/>
      <c r="L266" s="39"/>
    </row>
    <row r="267" spans="1:12">
      <c r="A267" s="49"/>
      <c r="B267" s="31">
        <v>77</v>
      </c>
      <c r="C267" s="291" t="s">
        <v>262</v>
      </c>
      <c r="D267" s="291"/>
      <c r="E267" s="291"/>
      <c r="F267" s="291"/>
      <c r="G267" s="291"/>
      <c r="H267" s="291"/>
      <c r="I267" s="69">
        <v>20</v>
      </c>
      <c r="J267" s="55" t="s">
        <v>182</v>
      </c>
      <c r="K267" s="36">
        <v>6000</v>
      </c>
      <c r="L267" s="36">
        <f t="shared" ref="L267" si="95">I267*K267</f>
        <v>120000</v>
      </c>
    </row>
    <row r="268" spans="1:12">
      <c r="A268" s="37"/>
      <c r="B268" s="52"/>
      <c r="C268" s="289" t="s">
        <v>180</v>
      </c>
      <c r="D268" s="289"/>
      <c r="E268" s="289"/>
      <c r="F268" s="289"/>
      <c r="G268" s="289"/>
      <c r="H268" s="289"/>
      <c r="I268" s="70"/>
      <c r="J268" s="57"/>
      <c r="K268" s="39"/>
      <c r="L268" s="39"/>
    </row>
    <row r="269" spans="1:12">
      <c r="A269" s="49"/>
      <c r="B269" s="49">
        <v>78</v>
      </c>
      <c r="C269" s="290" t="s">
        <v>263</v>
      </c>
      <c r="D269" s="290"/>
      <c r="E269" s="290"/>
      <c r="F269" s="290"/>
      <c r="G269" s="290"/>
      <c r="H269" s="290"/>
      <c r="I269" s="69">
        <v>120</v>
      </c>
      <c r="J269" s="55" t="s">
        <v>220</v>
      </c>
      <c r="K269" s="36">
        <v>6000</v>
      </c>
      <c r="L269" s="36">
        <f t="shared" ref="L269" si="96">I269*K269</f>
        <v>720000</v>
      </c>
    </row>
    <row r="270" spans="1:12">
      <c r="A270" s="37"/>
      <c r="B270" s="52"/>
      <c r="C270" s="290" t="s">
        <v>180</v>
      </c>
      <c r="D270" s="290"/>
      <c r="E270" s="290"/>
      <c r="F270" s="290"/>
      <c r="G270" s="290"/>
      <c r="H270" s="290"/>
      <c r="I270" s="70"/>
      <c r="J270" s="57"/>
      <c r="K270" s="39"/>
      <c r="L270" s="39"/>
    </row>
    <row r="271" spans="1:12">
      <c r="A271" s="49"/>
      <c r="B271" s="49">
        <v>79</v>
      </c>
      <c r="C271" s="291" t="s">
        <v>264</v>
      </c>
      <c r="D271" s="291"/>
      <c r="E271" s="291"/>
      <c r="F271" s="291"/>
      <c r="G271" s="291"/>
      <c r="H271" s="291"/>
      <c r="I271" s="69">
        <v>150</v>
      </c>
      <c r="J271" s="55" t="s">
        <v>168</v>
      </c>
      <c r="K271" s="36">
        <v>3000</v>
      </c>
      <c r="L271" s="36">
        <f t="shared" ref="L271" si="97">I271*K271</f>
        <v>450000</v>
      </c>
    </row>
    <row r="272" spans="1:12">
      <c r="A272" s="37"/>
      <c r="B272" s="37"/>
      <c r="C272" s="289" t="s">
        <v>180</v>
      </c>
      <c r="D272" s="289"/>
      <c r="E272" s="289"/>
      <c r="F272" s="289"/>
      <c r="G272" s="289"/>
      <c r="H272" s="289"/>
      <c r="I272" s="70"/>
      <c r="J272" s="57"/>
      <c r="K272" s="39"/>
      <c r="L272" s="39"/>
    </row>
    <row r="273" spans="1:12">
      <c r="A273" s="49"/>
      <c r="B273" s="31">
        <v>80</v>
      </c>
      <c r="C273" s="290" t="s">
        <v>265</v>
      </c>
      <c r="D273" s="290"/>
      <c r="E273" s="290"/>
      <c r="F273" s="290"/>
      <c r="G273" s="290"/>
      <c r="H273" s="290"/>
      <c r="I273" s="69">
        <v>300</v>
      </c>
      <c r="J273" s="55" t="s">
        <v>168</v>
      </c>
      <c r="K273" s="36">
        <v>3000</v>
      </c>
      <c r="L273" s="36">
        <f t="shared" ref="L273" si="98">I273*K273</f>
        <v>900000</v>
      </c>
    </row>
    <row r="274" spans="1:12">
      <c r="A274" s="37"/>
      <c r="B274" s="52"/>
      <c r="C274" s="290" t="s">
        <v>180</v>
      </c>
      <c r="D274" s="290"/>
      <c r="E274" s="290"/>
      <c r="F274" s="290"/>
      <c r="G274" s="290"/>
      <c r="H274" s="290"/>
      <c r="I274" s="70"/>
      <c r="J274" s="57"/>
      <c r="K274" s="39"/>
      <c r="L274" s="39"/>
    </row>
    <row r="275" spans="1:12">
      <c r="A275" s="49"/>
      <c r="B275" s="49">
        <v>81</v>
      </c>
      <c r="C275" s="291" t="s">
        <v>266</v>
      </c>
      <c r="D275" s="291"/>
      <c r="E275" s="291"/>
      <c r="F275" s="291"/>
      <c r="G275" s="291"/>
      <c r="H275" s="291"/>
      <c r="I275" s="69">
        <v>480</v>
      </c>
      <c r="J275" s="55" t="s">
        <v>168</v>
      </c>
      <c r="K275" s="36">
        <v>3000</v>
      </c>
      <c r="L275" s="36">
        <f t="shared" ref="L275" si="99">I275*K275</f>
        <v>1440000</v>
      </c>
    </row>
    <row r="276" spans="1:12">
      <c r="A276" s="37"/>
      <c r="B276" s="52"/>
      <c r="C276" s="289" t="s">
        <v>180</v>
      </c>
      <c r="D276" s="289"/>
      <c r="E276" s="289"/>
      <c r="F276" s="289"/>
      <c r="G276" s="289"/>
      <c r="H276" s="289"/>
      <c r="I276" s="70"/>
      <c r="J276" s="57"/>
      <c r="K276" s="39"/>
      <c r="L276" s="39"/>
    </row>
    <row r="277" spans="1:12">
      <c r="A277" s="49"/>
      <c r="B277" s="49">
        <v>82</v>
      </c>
      <c r="C277" s="290" t="s">
        <v>267</v>
      </c>
      <c r="D277" s="290"/>
      <c r="E277" s="290"/>
      <c r="F277" s="290"/>
      <c r="G277" s="290"/>
      <c r="H277" s="290"/>
      <c r="I277" s="69">
        <v>85000</v>
      </c>
      <c r="J277" s="55" t="s">
        <v>249</v>
      </c>
      <c r="K277" s="36">
        <v>60</v>
      </c>
      <c r="L277" s="36">
        <f t="shared" ref="L277" si="100">I277*K277</f>
        <v>5100000</v>
      </c>
    </row>
    <row r="278" spans="1:12">
      <c r="A278" s="37"/>
      <c r="B278" s="37"/>
      <c r="C278" s="290" t="s">
        <v>180</v>
      </c>
      <c r="D278" s="290"/>
      <c r="E278" s="290"/>
      <c r="F278" s="290"/>
      <c r="G278" s="290"/>
      <c r="H278" s="290"/>
      <c r="I278" s="70"/>
      <c r="J278" s="57"/>
      <c r="K278" s="39"/>
      <c r="L278" s="39"/>
    </row>
    <row r="279" spans="1:12">
      <c r="A279" s="49"/>
      <c r="B279" s="31">
        <v>83</v>
      </c>
      <c r="C279" s="291" t="s">
        <v>268</v>
      </c>
      <c r="D279" s="291"/>
      <c r="E279" s="291"/>
      <c r="F279" s="291"/>
      <c r="G279" s="291"/>
      <c r="H279" s="291"/>
      <c r="I279" s="69">
        <v>48</v>
      </c>
      <c r="J279" s="55" t="s">
        <v>249</v>
      </c>
      <c r="K279" s="36">
        <v>12500</v>
      </c>
      <c r="L279" s="36">
        <f t="shared" ref="L279" si="101">I279*K279</f>
        <v>600000</v>
      </c>
    </row>
    <row r="280" spans="1:12">
      <c r="A280" s="37"/>
      <c r="B280" s="52"/>
      <c r="C280" s="289" t="s">
        <v>180</v>
      </c>
      <c r="D280" s="289"/>
      <c r="E280" s="289"/>
      <c r="F280" s="289"/>
      <c r="G280" s="289"/>
      <c r="H280" s="289"/>
      <c r="I280" s="70"/>
      <c r="J280" s="57"/>
      <c r="K280" s="39"/>
      <c r="L280" s="39"/>
    </row>
    <row r="281" spans="1:12">
      <c r="A281" s="49"/>
      <c r="B281" s="49">
        <v>84</v>
      </c>
      <c r="C281" s="290" t="s">
        <v>269</v>
      </c>
      <c r="D281" s="290"/>
      <c r="E281" s="290"/>
      <c r="F281" s="290"/>
      <c r="G281" s="290"/>
      <c r="H281" s="290"/>
      <c r="I281" s="69">
        <v>48</v>
      </c>
      <c r="J281" s="55" t="s">
        <v>249</v>
      </c>
      <c r="K281" s="36">
        <v>17500</v>
      </c>
      <c r="L281" s="36">
        <f t="shared" ref="L281" si="102">I281*K281</f>
        <v>840000</v>
      </c>
    </row>
    <row r="282" spans="1:12">
      <c r="A282" s="37"/>
      <c r="B282" s="52"/>
      <c r="C282" s="290" t="s">
        <v>180</v>
      </c>
      <c r="D282" s="290"/>
      <c r="E282" s="290"/>
      <c r="F282" s="290"/>
      <c r="G282" s="290"/>
      <c r="H282" s="290"/>
      <c r="I282" s="70"/>
      <c r="J282" s="57"/>
      <c r="K282" s="39"/>
      <c r="L282" s="39"/>
    </row>
    <row r="283" spans="1:12">
      <c r="A283" s="49"/>
      <c r="B283" s="49">
        <v>85</v>
      </c>
      <c r="C283" s="291" t="s">
        <v>270</v>
      </c>
      <c r="D283" s="291"/>
      <c r="E283" s="291"/>
      <c r="F283" s="291"/>
      <c r="G283" s="291"/>
      <c r="H283" s="291"/>
      <c r="I283" s="69">
        <v>36</v>
      </c>
      <c r="J283" s="55" t="s">
        <v>249</v>
      </c>
      <c r="K283" s="36">
        <v>15000</v>
      </c>
      <c r="L283" s="36">
        <f t="shared" ref="L283" si="103">I283*K283</f>
        <v>540000</v>
      </c>
    </row>
    <row r="284" spans="1:12">
      <c r="A284" s="37"/>
      <c r="B284" s="37"/>
      <c r="C284" s="289" t="s">
        <v>180</v>
      </c>
      <c r="D284" s="289"/>
      <c r="E284" s="289"/>
      <c r="F284" s="289"/>
      <c r="G284" s="289"/>
      <c r="H284" s="289"/>
      <c r="I284" s="70"/>
      <c r="J284" s="57"/>
      <c r="K284" s="39"/>
      <c r="L284" s="39"/>
    </row>
    <row r="285" spans="1:12">
      <c r="A285" s="49"/>
      <c r="B285" s="31">
        <v>86</v>
      </c>
      <c r="C285" s="290" t="s">
        <v>271</v>
      </c>
      <c r="D285" s="290"/>
      <c r="E285" s="290"/>
      <c r="F285" s="290"/>
      <c r="G285" s="290"/>
      <c r="H285" s="290"/>
      <c r="I285" s="69">
        <v>100</v>
      </c>
      <c r="J285" s="55" t="s">
        <v>164</v>
      </c>
      <c r="K285" s="36">
        <v>4000</v>
      </c>
      <c r="L285" s="36">
        <f t="shared" ref="L285" si="104">I285*K285</f>
        <v>400000</v>
      </c>
    </row>
    <row r="286" spans="1:12">
      <c r="A286" s="37"/>
      <c r="B286" s="52"/>
      <c r="C286" s="289" t="s">
        <v>180</v>
      </c>
      <c r="D286" s="289"/>
      <c r="E286" s="289"/>
      <c r="F286" s="289"/>
      <c r="G286" s="289"/>
      <c r="H286" s="289"/>
      <c r="I286" s="70"/>
      <c r="J286" s="57"/>
      <c r="K286" s="39"/>
      <c r="L286" s="39"/>
    </row>
    <row r="287" spans="1:12">
      <c r="A287" s="49"/>
      <c r="B287" s="49">
        <v>87</v>
      </c>
      <c r="C287" s="290" t="s">
        <v>272</v>
      </c>
      <c r="D287" s="290"/>
      <c r="E287" s="290"/>
      <c r="F287" s="290"/>
      <c r="G287" s="290"/>
      <c r="H287" s="290"/>
      <c r="I287" s="69">
        <v>40</v>
      </c>
      <c r="J287" s="55" t="s">
        <v>182</v>
      </c>
      <c r="K287" s="36">
        <v>3000</v>
      </c>
      <c r="L287" s="36">
        <f t="shared" ref="L287" si="105">I287*K287</f>
        <v>120000</v>
      </c>
    </row>
    <row r="288" spans="1:12">
      <c r="A288" s="37"/>
      <c r="B288" s="52"/>
      <c r="C288" s="290" t="s">
        <v>180</v>
      </c>
      <c r="D288" s="290"/>
      <c r="E288" s="290"/>
      <c r="F288" s="290"/>
      <c r="G288" s="290"/>
      <c r="H288" s="290"/>
      <c r="I288" s="70"/>
      <c r="J288" s="57"/>
      <c r="K288" s="39"/>
      <c r="L288" s="39"/>
    </row>
    <row r="289" spans="1:12">
      <c r="A289" s="49"/>
      <c r="B289" s="49">
        <v>88</v>
      </c>
      <c r="C289" s="291" t="s">
        <v>273</v>
      </c>
      <c r="D289" s="291"/>
      <c r="E289" s="291"/>
      <c r="F289" s="291"/>
      <c r="G289" s="291"/>
      <c r="H289" s="291"/>
      <c r="I289" s="69">
        <f>20*12</f>
        <v>240</v>
      </c>
      <c r="J289" s="55" t="s">
        <v>182</v>
      </c>
      <c r="K289" s="36">
        <v>8500</v>
      </c>
      <c r="L289" s="36">
        <f t="shared" ref="L289" si="106">I289*K289</f>
        <v>2040000</v>
      </c>
    </row>
    <row r="290" spans="1:12">
      <c r="A290" s="37"/>
      <c r="B290" s="37"/>
      <c r="C290" s="289" t="s">
        <v>180</v>
      </c>
      <c r="D290" s="289"/>
      <c r="E290" s="289"/>
      <c r="F290" s="289"/>
      <c r="G290" s="289"/>
      <c r="H290" s="289"/>
      <c r="I290" s="70"/>
      <c r="J290" s="57"/>
      <c r="K290" s="39"/>
      <c r="L290" s="39"/>
    </row>
    <row r="291" spans="1:12">
      <c r="A291" s="49"/>
      <c r="B291" s="31">
        <v>89</v>
      </c>
      <c r="C291" s="290" t="s">
        <v>274</v>
      </c>
      <c r="D291" s="290"/>
      <c r="E291" s="290"/>
      <c r="F291" s="290"/>
      <c r="G291" s="290"/>
      <c r="H291" s="290"/>
      <c r="I291" s="69">
        <v>10</v>
      </c>
      <c r="J291" s="55" t="s">
        <v>249</v>
      </c>
      <c r="K291" s="36">
        <v>3000</v>
      </c>
      <c r="L291" s="36">
        <f t="shared" ref="L291" si="107">I291*K291</f>
        <v>30000</v>
      </c>
    </row>
    <row r="292" spans="1:12">
      <c r="A292" s="37"/>
      <c r="B292" s="52"/>
      <c r="C292" s="290" t="s">
        <v>180</v>
      </c>
      <c r="D292" s="290"/>
      <c r="E292" s="290"/>
      <c r="F292" s="290"/>
      <c r="G292" s="290"/>
      <c r="H292" s="290"/>
      <c r="I292" s="70"/>
      <c r="J292" s="57"/>
      <c r="K292" s="39"/>
      <c r="L292" s="39"/>
    </row>
    <row r="293" spans="1:12">
      <c r="A293" s="49"/>
      <c r="B293" s="49">
        <v>90</v>
      </c>
      <c r="C293" s="291" t="s">
        <v>275</v>
      </c>
      <c r="D293" s="291"/>
      <c r="E293" s="291"/>
      <c r="F293" s="291"/>
      <c r="G293" s="291"/>
      <c r="H293" s="291"/>
      <c r="I293" s="69">
        <v>2</v>
      </c>
      <c r="J293" s="55" t="s">
        <v>168</v>
      </c>
      <c r="K293" s="36">
        <v>37500</v>
      </c>
      <c r="L293" s="36">
        <f t="shared" ref="L293" si="108">I293*K293</f>
        <v>75000</v>
      </c>
    </row>
    <row r="294" spans="1:12">
      <c r="A294" s="37"/>
      <c r="B294" s="52"/>
      <c r="C294" s="289" t="s">
        <v>180</v>
      </c>
      <c r="D294" s="289"/>
      <c r="E294" s="289"/>
      <c r="F294" s="289"/>
      <c r="G294" s="289"/>
      <c r="H294" s="289"/>
      <c r="I294" s="70"/>
      <c r="J294" s="57"/>
      <c r="K294" s="39"/>
      <c r="L294" s="39"/>
    </row>
    <row r="295" spans="1:12">
      <c r="A295" s="49"/>
      <c r="B295" s="49">
        <v>91</v>
      </c>
      <c r="C295" s="290" t="s">
        <v>276</v>
      </c>
      <c r="D295" s="290"/>
      <c r="E295" s="290"/>
      <c r="F295" s="290"/>
      <c r="G295" s="290"/>
      <c r="H295" s="290"/>
      <c r="I295" s="69">
        <v>300</v>
      </c>
      <c r="J295" s="55" t="s">
        <v>182</v>
      </c>
      <c r="K295" s="36">
        <v>1000</v>
      </c>
      <c r="L295" s="36">
        <f t="shared" ref="L295" si="109">I295*K295</f>
        <v>300000</v>
      </c>
    </row>
    <row r="296" spans="1:12">
      <c r="A296" s="37"/>
      <c r="B296" s="37"/>
      <c r="C296" s="290" t="s">
        <v>180</v>
      </c>
      <c r="D296" s="290"/>
      <c r="E296" s="290"/>
      <c r="F296" s="290"/>
      <c r="G296" s="290"/>
      <c r="H296" s="290"/>
      <c r="I296" s="70"/>
      <c r="J296" s="57"/>
      <c r="K296" s="39"/>
      <c r="L296" s="39"/>
    </row>
    <row r="297" spans="1:12">
      <c r="A297" s="49"/>
      <c r="B297" s="31">
        <v>92</v>
      </c>
      <c r="C297" s="291" t="s">
        <v>277</v>
      </c>
      <c r="D297" s="291"/>
      <c r="E297" s="291"/>
      <c r="F297" s="291"/>
      <c r="G297" s="291"/>
      <c r="H297" s="291"/>
      <c r="I297" s="69">
        <v>240</v>
      </c>
      <c r="J297" s="55" t="s">
        <v>182</v>
      </c>
      <c r="K297" s="36">
        <v>25000</v>
      </c>
      <c r="L297" s="36">
        <f t="shared" ref="L297" si="110">I297*K297</f>
        <v>6000000</v>
      </c>
    </row>
    <row r="298" spans="1:12">
      <c r="A298" s="37"/>
      <c r="B298" s="52"/>
      <c r="C298" s="289" t="s">
        <v>180</v>
      </c>
      <c r="D298" s="289"/>
      <c r="E298" s="289"/>
      <c r="F298" s="289"/>
      <c r="G298" s="289"/>
      <c r="H298" s="289"/>
      <c r="I298" s="70"/>
      <c r="J298" s="57"/>
      <c r="K298" s="39"/>
      <c r="L298" s="39"/>
    </row>
    <row r="299" spans="1:12">
      <c r="A299" s="49"/>
      <c r="B299" s="49">
        <v>93</v>
      </c>
      <c r="C299" s="290" t="s">
        <v>278</v>
      </c>
      <c r="D299" s="290"/>
      <c r="E299" s="290"/>
      <c r="F299" s="290"/>
      <c r="G299" s="290"/>
      <c r="H299" s="290"/>
      <c r="I299" s="69">
        <v>10</v>
      </c>
      <c r="J299" s="55" t="s">
        <v>182</v>
      </c>
      <c r="K299" s="36">
        <v>25000</v>
      </c>
      <c r="L299" s="36">
        <f t="shared" ref="L299" si="111">I299*K299</f>
        <v>250000</v>
      </c>
    </row>
    <row r="300" spans="1:12">
      <c r="A300" s="37"/>
      <c r="B300" s="52"/>
      <c r="C300" s="290" t="s">
        <v>180</v>
      </c>
      <c r="D300" s="290"/>
      <c r="E300" s="290"/>
      <c r="F300" s="290"/>
      <c r="G300" s="290"/>
      <c r="H300" s="290"/>
      <c r="I300" s="70"/>
      <c r="J300" s="57"/>
      <c r="K300" s="39"/>
      <c r="L300" s="39"/>
    </row>
    <row r="301" spans="1:12">
      <c r="A301" s="49"/>
      <c r="B301" s="49">
        <v>94</v>
      </c>
      <c r="C301" s="291" t="s">
        <v>279</v>
      </c>
      <c r="D301" s="291"/>
      <c r="E301" s="291"/>
      <c r="F301" s="291"/>
      <c r="G301" s="291"/>
      <c r="H301" s="291"/>
      <c r="I301" s="69">
        <v>3</v>
      </c>
      <c r="J301" s="55" t="s">
        <v>182</v>
      </c>
      <c r="K301" s="36">
        <v>190000</v>
      </c>
      <c r="L301" s="36">
        <f t="shared" ref="L301" si="112">I301*K301</f>
        <v>570000</v>
      </c>
    </row>
    <row r="302" spans="1:12">
      <c r="A302" s="37"/>
      <c r="B302" s="37"/>
      <c r="C302" s="289" t="s">
        <v>280</v>
      </c>
      <c r="D302" s="289"/>
      <c r="E302" s="289"/>
      <c r="F302" s="289"/>
      <c r="G302" s="289"/>
      <c r="H302" s="289"/>
      <c r="I302" s="70"/>
      <c r="J302" s="57"/>
      <c r="K302" s="39"/>
      <c r="L302" s="39"/>
    </row>
    <row r="303" spans="1:12">
      <c r="A303" s="49"/>
      <c r="B303" s="31">
        <v>95</v>
      </c>
      <c r="C303" s="290" t="s">
        <v>279</v>
      </c>
      <c r="D303" s="290"/>
      <c r="E303" s="290"/>
      <c r="F303" s="290"/>
      <c r="G303" s="290"/>
      <c r="H303" s="290"/>
      <c r="I303" s="69">
        <v>2</v>
      </c>
      <c r="J303" s="55" t="s">
        <v>182</v>
      </c>
      <c r="K303" s="36">
        <v>92000</v>
      </c>
      <c r="L303" s="36">
        <f t="shared" ref="L303" si="113">I303*K303</f>
        <v>184000</v>
      </c>
    </row>
    <row r="304" spans="1:12">
      <c r="A304" s="37"/>
      <c r="B304" s="52"/>
      <c r="C304" s="290" t="s">
        <v>281</v>
      </c>
      <c r="D304" s="290"/>
      <c r="E304" s="290"/>
      <c r="F304" s="290"/>
      <c r="G304" s="290"/>
      <c r="H304" s="290"/>
      <c r="I304" s="70"/>
      <c r="J304" s="57"/>
      <c r="K304" s="39"/>
      <c r="L304" s="39"/>
    </row>
    <row r="305" spans="1:12">
      <c r="A305" s="49"/>
      <c r="B305" s="49">
        <v>96</v>
      </c>
      <c r="C305" s="291" t="s">
        <v>279</v>
      </c>
      <c r="D305" s="291"/>
      <c r="E305" s="291"/>
      <c r="F305" s="291"/>
      <c r="G305" s="291"/>
      <c r="H305" s="291"/>
      <c r="I305" s="69">
        <v>2</v>
      </c>
      <c r="J305" s="55" t="s">
        <v>182</v>
      </c>
      <c r="K305" s="36">
        <v>360000</v>
      </c>
      <c r="L305" s="36">
        <f t="shared" ref="L305" si="114">I305*K305</f>
        <v>720000</v>
      </c>
    </row>
    <row r="306" spans="1:12">
      <c r="A306" s="37"/>
      <c r="B306" s="52"/>
      <c r="C306" s="289" t="s">
        <v>282</v>
      </c>
      <c r="D306" s="289"/>
      <c r="E306" s="289"/>
      <c r="F306" s="289"/>
      <c r="G306" s="289"/>
      <c r="H306" s="289"/>
      <c r="I306" s="70"/>
      <c r="J306" s="57"/>
      <c r="K306" s="39"/>
      <c r="L306" s="39"/>
    </row>
    <row r="307" spans="1:12">
      <c r="A307" s="49"/>
      <c r="B307" s="49">
        <v>97</v>
      </c>
      <c r="C307" s="290" t="s">
        <v>283</v>
      </c>
      <c r="D307" s="290"/>
      <c r="E307" s="290"/>
      <c r="F307" s="290"/>
      <c r="G307" s="290"/>
      <c r="H307" s="290"/>
      <c r="I307" s="69">
        <v>500</v>
      </c>
      <c r="J307" s="55" t="s">
        <v>182</v>
      </c>
      <c r="K307" s="36">
        <v>7500</v>
      </c>
      <c r="L307" s="36">
        <f t="shared" ref="L307" si="115">I307*K307</f>
        <v>3750000</v>
      </c>
    </row>
    <row r="308" spans="1:12">
      <c r="A308" s="37"/>
      <c r="B308" s="37"/>
      <c r="C308" s="290" t="s">
        <v>284</v>
      </c>
      <c r="D308" s="290"/>
      <c r="E308" s="290"/>
      <c r="F308" s="290"/>
      <c r="G308" s="290"/>
      <c r="H308" s="290"/>
      <c r="I308" s="70"/>
      <c r="J308" s="57"/>
      <c r="K308" s="39"/>
      <c r="L308" s="39"/>
    </row>
    <row r="309" spans="1:12">
      <c r="A309" s="49"/>
      <c r="B309" s="31">
        <v>98</v>
      </c>
      <c r="C309" s="291" t="s">
        <v>283</v>
      </c>
      <c r="D309" s="291"/>
      <c r="E309" s="291"/>
      <c r="F309" s="291"/>
      <c r="G309" s="291"/>
      <c r="H309" s="291"/>
      <c r="I309" s="69">
        <v>600</v>
      </c>
      <c r="J309" s="55" t="s">
        <v>182</v>
      </c>
      <c r="K309" s="36">
        <v>2000</v>
      </c>
      <c r="L309" s="36">
        <f t="shared" ref="L309" si="116">I309*K309</f>
        <v>1200000</v>
      </c>
    </row>
    <row r="310" spans="1:12">
      <c r="A310" s="37"/>
      <c r="B310" s="52"/>
      <c r="C310" s="289" t="s">
        <v>169</v>
      </c>
      <c r="D310" s="289"/>
      <c r="E310" s="289"/>
      <c r="F310" s="289"/>
      <c r="G310" s="289"/>
      <c r="H310" s="289"/>
      <c r="I310" s="70"/>
      <c r="J310" s="57"/>
      <c r="K310" s="39"/>
      <c r="L310" s="39"/>
    </row>
    <row r="311" spans="1:12">
      <c r="A311" s="49"/>
      <c r="B311" s="49">
        <v>99</v>
      </c>
      <c r="C311" s="290" t="s">
        <v>285</v>
      </c>
      <c r="D311" s="290"/>
      <c r="E311" s="290"/>
      <c r="F311" s="290"/>
      <c r="G311" s="290"/>
      <c r="H311" s="290"/>
      <c r="I311" s="69">
        <v>10</v>
      </c>
      <c r="J311" s="55" t="s">
        <v>182</v>
      </c>
      <c r="K311" s="36">
        <v>8500</v>
      </c>
      <c r="L311" s="36">
        <f t="shared" ref="L311" si="117">I311*K311</f>
        <v>85000</v>
      </c>
    </row>
    <row r="312" spans="1:12">
      <c r="A312" s="37"/>
      <c r="B312" s="52"/>
      <c r="C312" s="290" t="s">
        <v>286</v>
      </c>
      <c r="D312" s="290"/>
      <c r="E312" s="290"/>
      <c r="F312" s="290"/>
      <c r="G312" s="290"/>
      <c r="H312" s="290"/>
      <c r="I312" s="70"/>
      <c r="J312" s="57"/>
      <c r="K312" s="39"/>
      <c r="L312" s="39"/>
    </row>
    <row r="313" spans="1:12">
      <c r="A313" s="49"/>
      <c r="B313" s="49">
        <v>100</v>
      </c>
      <c r="C313" s="291" t="s">
        <v>287</v>
      </c>
      <c r="D313" s="291"/>
      <c r="E313" s="291"/>
      <c r="F313" s="291"/>
      <c r="G313" s="291"/>
      <c r="H313" s="291"/>
      <c r="I313" s="69">
        <v>50</v>
      </c>
      <c r="J313" s="55" t="s">
        <v>182</v>
      </c>
      <c r="K313" s="36">
        <v>2000</v>
      </c>
      <c r="L313" s="36">
        <f t="shared" ref="L313" si="118">I313*K313</f>
        <v>100000</v>
      </c>
    </row>
    <row r="314" spans="1:12">
      <c r="A314" s="37"/>
      <c r="B314" s="37"/>
      <c r="C314" s="289" t="s">
        <v>288</v>
      </c>
      <c r="D314" s="289"/>
      <c r="E314" s="289"/>
      <c r="F314" s="289"/>
      <c r="G314" s="289"/>
      <c r="H314" s="289"/>
      <c r="I314" s="70"/>
      <c r="J314" s="57"/>
      <c r="K314" s="39"/>
      <c r="L314" s="39"/>
    </row>
    <row r="315" spans="1:12">
      <c r="A315" s="49"/>
      <c r="B315" s="31">
        <v>101</v>
      </c>
      <c r="C315" s="290" t="s">
        <v>289</v>
      </c>
      <c r="D315" s="290"/>
      <c r="E315" s="290"/>
      <c r="F315" s="290"/>
      <c r="G315" s="290"/>
      <c r="H315" s="290"/>
      <c r="I315" s="69">
        <v>50</v>
      </c>
      <c r="J315" s="55" t="s">
        <v>182</v>
      </c>
      <c r="K315" s="36">
        <v>2500</v>
      </c>
      <c r="L315" s="36">
        <f t="shared" ref="L315" si="119">I315*K315</f>
        <v>125000</v>
      </c>
    </row>
    <row r="316" spans="1:12">
      <c r="A316" s="37"/>
      <c r="B316" s="52"/>
      <c r="C316" s="290" t="s">
        <v>290</v>
      </c>
      <c r="D316" s="290"/>
      <c r="E316" s="290"/>
      <c r="F316" s="290"/>
      <c r="G316" s="290"/>
      <c r="H316" s="290"/>
      <c r="I316" s="70"/>
      <c r="J316" s="57"/>
      <c r="K316" s="39"/>
      <c r="L316" s="39"/>
    </row>
    <row r="317" spans="1:12">
      <c r="A317" s="49"/>
      <c r="B317" s="49">
        <v>102</v>
      </c>
      <c r="C317" s="291" t="s">
        <v>289</v>
      </c>
      <c r="D317" s="291"/>
      <c r="E317" s="291"/>
      <c r="F317" s="291"/>
      <c r="G317" s="291"/>
      <c r="H317" s="291"/>
      <c r="I317" s="69">
        <v>12</v>
      </c>
      <c r="J317" s="55" t="s">
        <v>182</v>
      </c>
      <c r="K317" s="36">
        <v>6000</v>
      </c>
      <c r="L317" s="36">
        <f t="shared" ref="L317" si="120">I317*K317</f>
        <v>72000</v>
      </c>
    </row>
    <row r="318" spans="1:12">
      <c r="A318" s="37"/>
      <c r="B318" s="52"/>
      <c r="C318" s="289" t="s">
        <v>291</v>
      </c>
      <c r="D318" s="289"/>
      <c r="E318" s="289"/>
      <c r="F318" s="289"/>
      <c r="G318" s="289"/>
      <c r="H318" s="289"/>
      <c r="I318" s="70"/>
      <c r="J318" s="57"/>
      <c r="K318" s="39"/>
      <c r="L318" s="39"/>
    </row>
    <row r="319" spans="1:12">
      <c r="A319" s="49"/>
      <c r="B319" s="49">
        <v>103</v>
      </c>
      <c r="C319" s="290" t="s">
        <v>292</v>
      </c>
      <c r="D319" s="290"/>
      <c r="E319" s="290"/>
      <c r="F319" s="290"/>
      <c r="G319" s="290"/>
      <c r="H319" s="290"/>
      <c r="I319" s="69">
        <v>60</v>
      </c>
      <c r="J319" s="55" t="s">
        <v>182</v>
      </c>
      <c r="K319" s="36">
        <v>15000</v>
      </c>
      <c r="L319" s="36">
        <f t="shared" ref="L319" si="121">I319*K319</f>
        <v>900000</v>
      </c>
    </row>
    <row r="320" spans="1:12">
      <c r="A320" s="30"/>
      <c r="B320" s="37"/>
      <c r="C320" s="289" t="s">
        <v>293</v>
      </c>
      <c r="D320" s="289"/>
      <c r="E320" s="289"/>
      <c r="F320" s="289"/>
      <c r="G320" s="289"/>
      <c r="H320" s="289"/>
      <c r="I320" s="70"/>
      <c r="J320" s="57"/>
      <c r="K320" s="39"/>
      <c r="L320" s="39"/>
    </row>
    <row r="321" spans="1:12">
      <c r="A321" s="53"/>
      <c r="B321" s="31">
        <v>104</v>
      </c>
      <c r="C321" s="290" t="s">
        <v>292</v>
      </c>
      <c r="D321" s="290"/>
      <c r="E321" s="290"/>
      <c r="F321" s="290"/>
      <c r="G321" s="290"/>
      <c r="H321" s="290"/>
      <c r="I321" s="69">
        <v>65</v>
      </c>
      <c r="J321" s="55" t="s">
        <v>182</v>
      </c>
      <c r="K321" s="36">
        <v>20000</v>
      </c>
      <c r="L321" s="36">
        <f t="shared" ref="L321" si="122">I321*K321</f>
        <v>1300000</v>
      </c>
    </row>
    <row r="322" spans="1:12">
      <c r="A322" s="37"/>
      <c r="B322" s="52"/>
      <c r="C322" s="289" t="s">
        <v>294</v>
      </c>
      <c r="D322" s="289"/>
      <c r="E322" s="289"/>
      <c r="F322" s="289"/>
      <c r="G322" s="289"/>
      <c r="H322" s="289"/>
      <c r="I322" s="70"/>
      <c r="J322" s="57"/>
      <c r="K322" s="39"/>
      <c r="L322" s="39"/>
    </row>
    <row r="323" spans="1:12">
      <c r="A323" s="49"/>
      <c r="B323" s="49">
        <v>105</v>
      </c>
      <c r="C323" s="290" t="s">
        <v>295</v>
      </c>
      <c r="D323" s="290"/>
      <c r="E323" s="290"/>
      <c r="F323" s="290"/>
      <c r="G323" s="290"/>
      <c r="H323" s="290"/>
      <c r="I323" s="69">
        <v>65</v>
      </c>
      <c r="J323" s="55" t="s">
        <v>182</v>
      </c>
      <c r="K323" s="36">
        <v>5000</v>
      </c>
      <c r="L323" s="36">
        <f t="shared" ref="L323" si="123">I323*K323</f>
        <v>325000</v>
      </c>
    </row>
    <row r="324" spans="1:12">
      <c r="A324" s="37"/>
      <c r="B324" s="52"/>
      <c r="C324" s="290" t="s">
        <v>180</v>
      </c>
      <c r="D324" s="290"/>
      <c r="E324" s="290"/>
      <c r="F324" s="290"/>
      <c r="G324" s="290"/>
      <c r="H324" s="290"/>
      <c r="I324" s="70"/>
      <c r="J324" s="57"/>
      <c r="K324" s="39"/>
      <c r="L324" s="39"/>
    </row>
    <row r="325" spans="1:12">
      <c r="A325" s="49"/>
      <c r="B325" s="49">
        <v>106</v>
      </c>
      <c r="C325" s="291" t="s">
        <v>296</v>
      </c>
      <c r="D325" s="291"/>
      <c r="E325" s="291"/>
      <c r="F325" s="291"/>
      <c r="G325" s="291"/>
      <c r="H325" s="291"/>
      <c r="I325" s="69">
        <v>24</v>
      </c>
      <c r="J325" s="55" t="s">
        <v>182</v>
      </c>
      <c r="K325" s="36">
        <v>2000</v>
      </c>
      <c r="L325" s="36">
        <f t="shared" ref="L325" si="124">I325*K325</f>
        <v>48000</v>
      </c>
    </row>
    <row r="326" spans="1:12">
      <c r="A326" s="37"/>
      <c r="B326" s="37"/>
      <c r="C326" s="289" t="s">
        <v>180</v>
      </c>
      <c r="D326" s="289"/>
      <c r="E326" s="289"/>
      <c r="F326" s="289"/>
      <c r="G326" s="289"/>
      <c r="H326" s="289"/>
      <c r="I326" s="70"/>
      <c r="J326" s="57"/>
      <c r="K326" s="39"/>
      <c r="L326" s="39"/>
    </row>
    <row r="327" spans="1:12">
      <c r="A327" s="49"/>
      <c r="B327" s="31">
        <v>107</v>
      </c>
      <c r="C327" s="290" t="s">
        <v>297</v>
      </c>
      <c r="D327" s="290"/>
      <c r="E327" s="290"/>
      <c r="F327" s="290"/>
      <c r="G327" s="290"/>
      <c r="H327" s="290"/>
      <c r="I327" s="69">
        <v>12</v>
      </c>
      <c r="J327" s="55" t="s">
        <v>182</v>
      </c>
      <c r="K327" s="36">
        <v>85000</v>
      </c>
      <c r="L327" s="36">
        <f t="shared" ref="L327" si="125">I327*K327</f>
        <v>1020000</v>
      </c>
    </row>
    <row r="328" spans="1:12">
      <c r="A328" s="37"/>
      <c r="B328" s="52"/>
      <c r="C328" s="290" t="s">
        <v>298</v>
      </c>
      <c r="D328" s="290"/>
      <c r="E328" s="290"/>
      <c r="F328" s="290"/>
      <c r="G328" s="290"/>
      <c r="H328" s="290"/>
      <c r="I328" s="70"/>
      <c r="J328" s="57"/>
      <c r="K328" s="39"/>
      <c r="L328" s="39"/>
    </row>
    <row r="329" spans="1:12">
      <c r="A329" s="49"/>
      <c r="B329" s="49">
        <v>108</v>
      </c>
      <c r="C329" s="291" t="s">
        <v>297</v>
      </c>
      <c r="D329" s="291"/>
      <c r="E329" s="291"/>
      <c r="F329" s="291"/>
      <c r="G329" s="291"/>
      <c r="H329" s="291"/>
      <c r="I329" s="69">
        <v>12</v>
      </c>
      <c r="J329" s="55" t="s">
        <v>182</v>
      </c>
      <c r="K329" s="36">
        <v>17000</v>
      </c>
      <c r="L329" s="36">
        <f t="shared" ref="L329" si="126">I329*K329</f>
        <v>204000</v>
      </c>
    </row>
    <row r="330" spans="1:12">
      <c r="A330" s="37"/>
      <c r="B330" s="52"/>
      <c r="C330" s="289" t="s">
        <v>299</v>
      </c>
      <c r="D330" s="289"/>
      <c r="E330" s="289"/>
      <c r="F330" s="289"/>
      <c r="G330" s="289"/>
      <c r="H330" s="289"/>
      <c r="I330" s="70"/>
      <c r="J330" s="57"/>
      <c r="K330" s="39"/>
      <c r="L330" s="39"/>
    </row>
    <row r="331" spans="1:12">
      <c r="A331" s="49"/>
      <c r="B331" s="49">
        <v>109</v>
      </c>
      <c r="C331" s="290" t="s">
        <v>300</v>
      </c>
      <c r="D331" s="290"/>
      <c r="E331" s="290"/>
      <c r="F331" s="290"/>
      <c r="G331" s="290"/>
      <c r="H331" s="290"/>
      <c r="I331" s="69">
        <v>2</v>
      </c>
      <c r="J331" s="55" t="s">
        <v>182</v>
      </c>
      <c r="K331" s="36">
        <v>25000</v>
      </c>
      <c r="L331" s="36">
        <f t="shared" ref="L331" si="127">I331*K331</f>
        <v>50000</v>
      </c>
    </row>
    <row r="332" spans="1:12">
      <c r="A332" s="37"/>
      <c r="B332" s="37"/>
      <c r="C332" s="290" t="s">
        <v>180</v>
      </c>
      <c r="D332" s="290"/>
      <c r="E332" s="290"/>
      <c r="F332" s="290"/>
      <c r="G332" s="290"/>
      <c r="H332" s="290"/>
      <c r="I332" s="70"/>
      <c r="J332" s="57"/>
      <c r="K332" s="39"/>
      <c r="L332" s="39"/>
    </row>
    <row r="333" spans="1:12">
      <c r="A333" s="49"/>
      <c r="B333" s="31">
        <v>110</v>
      </c>
      <c r="C333" s="291" t="s">
        <v>301</v>
      </c>
      <c r="D333" s="291"/>
      <c r="E333" s="291"/>
      <c r="F333" s="291"/>
      <c r="G333" s="291"/>
      <c r="H333" s="291"/>
      <c r="I333" s="69">
        <v>22</v>
      </c>
      <c r="J333" s="55" t="s">
        <v>182</v>
      </c>
      <c r="K333" s="36">
        <v>35000</v>
      </c>
      <c r="L333" s="36">
        <f t="shared" ref="L333" si="128">I333*K333</f>
        <v>770000</v>
      </c>
    </row>
    <row r="334" spans="1:12">
      <c r="A334" s="37"/>
      <c r="B334" s="52"/>
      <c r="C334" s="289" t="s">
        <v>302</v>
      </c>
      <c r="D334" s="289"/>
      <c r="E334" s="289"/>
      <c r="F334" s="289"/>
      <c r="G334" s="289"/>
      <c r="H334" s="289"/>
      <c r="I334" s="70"/>
      <c r="J334" s="57"/>
      <c r="K334" s="39"/>
      <c r="L334" s="39"/>
    </row>
    <row r="335" spans="1:12">
      <c r="A335" s="49"/>
      <c r="B335" s="49">
        <v>111</v>
      </c>
      <c r="C335" s="290" t="s">
        <v>303</v>
      </c>
      <c r="D335" s="290"/>
      <c r="E335" s="290"/>
      <c r="F335" s="290"/>
      <c r="G335" s="290"/>
      <c r="H335" s="290"/>
      <c r="I335" s="69">
        <v>36</v>
      </c>
      <c r="J335" s="55" t="s">
        <v>182</v>
      </c>
      <c r="K335" s="36">
        <v>15000</v>
      </c>
      <c r="L335" s="36">
        <f t="shared" ref="L335" si="129">I335*K335</f>
        <v>540000</v>
      </c>
    </row>
    <row r="336" spans="1:12">
      <c r="A336" s="37"/>
      <c r="B336" s="52"/>
      <c r="C336" s="290" t="s">
        <v>304</v>
      </c>
      <c r="D336" s="290"/>
      <c r="E336" s="290"/>
      <c r="F336" s="290"/>
      <c r="G336" s="290"/>
      <c r="H336" s="290"/>
      <c r="I336" s="70"/>
      <c r="J336" s="57"/>
      <c r="K336" s="39"/>
      <c r="L336" s="39"/>
    </row>
    <row r="337" spans="1:12">
      <c r="A337" s="49"/>
      <c r="B337" s="49">
        <v>112</v>
      </c>
      <c r="C337" s="291" t="s">
        <v>303</v>
      </c>
      <c r="D337" s="291"/>
      <c r="E337" s="291"/>
      <c r="F337" s="291"/>
      <c r="G337" s="291"/>
      <c r="H337" s="291"/>
      <c r="I337" s="69">
        <v>36</v>
      </c>
      <c r="J337" s="55" t="s">
        <v>182</v>
      </c>
      <c r="K337" s="36">
        <v>15000</v>
      </c>
      <c r="L337" s="36">
        <f t="shared" ref="L337" si="130">I337*K337</f>
        <v>540000</v>
      </c>
    </row>
    <row r="338" spans="1:12">
      <c r="A338" s="37"/>
      <c r="B338" s="37"/>
      <c r="C338" s="289" t="s">
        <v>305</v>
      </c>
      <c r="D338" s="289"/>
      <c r="E338" s="289"/>
      <c r="F338" s="289"/>
      <c r="G338" s="289"/>
      <c r="H338" s="289"/>
      <c r="I338" s="70"/>
      <c r="J338" s="57"/>
      <c r="K338" s="39"/>
      <c r="L338" s="39"/>
    </row>
    <row r="339" spans="1:12">
      <c r="A339" s="49"/>
      <c r="B339" s="31">
        <v>113</v>
      </c>
      <c r="C339" s="290" t="s">
        <v>306</v>
      </c>
      <c r="D339" s="290"/>
      <c r="E339" s="290"/>
      <c r="F339" s="290"/>
      <c r="G339" s="290"/>
      <c r="H339" s="290"/>
      <c r="I339" s="69">
        <v>300</v>
      </c>
      <c r="J339" s="55" t="s">
        <v>191</v>
      </c>
      <c r="K339" s="36">
        <v>2000</v>
      </c>
      <c r="L339" s="36">
        <f t="shared" ref="L339" si="131">I339*K339</f>
        <v>600000</v>
      </c>
    </row>
    <row r="340" spans="1:12">
      <c r="A340" s="37"/>
      <c r="B340" s="52"/>
      <c r="C340" s="290" t="s">
        <v>180</v>
      </c>
      <c r="D340" s="290"/>
      <c r="E340" s="290"/>
      <c r="F340" s="290"/>
      <c r="G340" s="290"/>
      <c r="H340" s="290"/>
      <c r="I340" s="70"/>
      <c r="J340" s="57"/>
      <c r="K340" s="39"/>
      <c r="L340" s="39"/>
    </row>
    <row r="341" spans="1:12">
      <c r="A341" s="49"/>
      <c r="B341" s="49">
        <v>114</v>
      </c>
      <c r="C341" s="291" t="s">
        <v>307</v>
      </c>
      <c r="D341" s="291"/>
      <c r="E341" s="291"/>
      <c r="F341" s="291"/>
      <c r="G341" s="291"/>
      <c r="H341" s="291"/>
      <c r="I341" s="69">
        <v>48</v>
      </c>
      <c r="J341" s="55" t="s">
        <v>182</v>
      </c>
      <c r="K341" s="36">
        <v>35000</v>
      </c>
      <c r="L341" s="36">
        <f t="shared" ref="L341" si="132">I341*K341</f>
        <v>1680000</v>
      </c>
    </row>
    <row r="342" spans="1:12">
      <c r="A342" s="37"/>
      <c r="B342" s="52"/>
      <c r="C342" s="289" t="s">
        <v>180</v>
      </c>
      <c r="D342" s="289"/>
      <c r="E342" s="289"/>
      <c r="F342" s="289"/>
      <c r="G342" s="289"/>
      <c r="H342" s="289"/>
      <c r="I342" s="70"/>
      <c r="J342" s="57"/>
      <c r="K342" s="39"/>
      <c r="L342" s="39"/>
    </row>
    <row r="343" spans="1:12">
      <c r="A343" s="49"/>
      <c r="B343" s="49">
        <v>115</v>
      </c>
      <c r="C343" s="290" t="s">
        <v>308</v>
      </c>
      <c r="D343" s="290"/>
      <c r="E343" s="290"/>
      <c r="F343" s="290"/>
      <c r="G343" s="290"/>
      <c r="H343" s="290"/>
      <c r="I343" s="69">
        <v>600</v>
      </c>
      <c r="J343" s="55" t="s">
        <v>164</v>
      </c>
      <c r="K343" s="36">
        <v>600</v>
      </c>
      <c r="L343" s="36">
        <f t="shared" ref="L343" si="133">I343*K343</f>
        <v>360000</v>
      </c>
    </row>
    <row r="344" spans="1:12">
      <c r="A344" s="37"/>
      <c r="B344" s="37"/>
      <c r="C344" s="290" t="s">
        <v>309</v>
      </c>
      <c r="D344" s="290"/>
      <c r="E344" s="290"/>
      <c r="F344" s="290"/>
      <c r="G344" s="290"/>
      <c r="H344" s="290"/>
      <c r="I344" s="70"/>
      <c r="J344" s="57"/>
      <c r="K344" s="39"/>
      <c r="L344" s="39"/>
    </row>
    <row r="345" spans="1:12">
      <c r="A345" s="49"/>
      <c r="B345" s="31">
        <v>116</v>
      </c>
      <c r="C345" s="291" t="s">
        <v>308</v>
      </c>
      <c r="D345" s="291"/>
      <c r="E345" s="291"/>
      <c r="F345" s="291"/>
      <c r="G345" s="291"/>
      <c r="H345" s="291"/>
      <c r="I345" s="69">
        <v>200</v>
      </c>
      <c r="J345" s="55" t="s">
        <v>164</v>
      </c>
      <c r="K345" s="36">
        <v>7500</v>
      </c>
      <c r="L345" s="36">
        <f t="shared" ref="L345" si="134">I345*K345</f>
        <v>1500000</v>
      </c>
    </row>
    <row r="346" spans="1:12">
      <c r="A346" s="37"/>
      <c r="B346" s="52"/>
      <c r="C346" s="289" t="s">
        <v>310</v>
      </c>
      <c r="D346" s="289"/>
      <c r="E346" s="289"/>
      <c r="F346" s="289"/>
      <c r="G346" s="289"/>
      <c r="H346" s="289"/>
      <c r="I346" s="70"/>
      <c r="J346" s="57"/>
      <c r="K346" s="39"/>
      <c r="L346" s="39"/>
    </row>
    <row r="347" spans="1:12">
      <c r="A347" s="49"/>
      <c r="B347" s="49">
        <v>117</v>
      </c>
      <c r="C347" s="290" t="s">
        <v>308</v>
      </c>
      <c r="D347" s="290"/>
      <c r="E347" s="290"/>
      <c r="F347" s="290"/>
      <c r="G347" s="290"/>
      <c r="H347" s="290"/>
      <c r="I347" s="69">
        <v>300</v>
      </c>
      <c r="J347" s="55" t="s">
        <v>164</v>
      </c>
      <c r="K347" s="36">
        <v>5500</v>
      </c>
      <c r="L347" s="36">
        <f t="shared" ref="L347" si="135">I347*K347</f>
        <v>1650000</v>
      </c>
    </row>
    <row r="348" spans="1:12">
      <c r="A348" s="37"/>
      <c r="B348" s="52"/>
      <c r="C348" s="290" t="s">
        <v>311</v>
      </c>
      <c r="D348" s="290"/>
      <c r="E348" s="290"/>
      <c r="F348" s="290"/>
      <c r="G348" s="290"/>
      <c r="H348" s="290"/>
      <c r="I348" s="70"/>
      <c r="J348" s="57"/>
      <c r="K348" s="39"/>
      <c r="L348" s="39"/>
    </row>
    <row r="349" spans="1:12">
      <c r="A349" s="49"/>
      <c r="B349" s="49">
        <v>118</v>
      </c>
      <c r="C349" s="291" t="s">
        <v>312</v>
      </c>
      <c r="D349" s="291"/>
      <c r="E349" s="291"/>
      <c r="F349" s="291"/>
      <c r="G349" s="291"/>
      <c r="H349" s="291"/>
      <c r="I349" s="69">
        <v>140</v>
      </c>
      <c r="J349" s="55" t="s">
        <v>182</v>
      </c>
      <c r="K349" s="36">
        <v>1500</v>
      </c>
      <c r="L349" s="36">
        <f t="shared" ref="L349" si="136">I349*K349</f>
        <v>210000</v>
      </c>
    </row>
    <row r="350" spans="1:12">
      <c r="A350" s="37"/>
      <c r="B350" s="37"/>
      <c r="C350" s="289" t="s">
        <v>247</v>
      </c>
      <c r="D350" s="289"/>
      <c r="E350" s="289"/>
      <c r="F350" s="289"/>
      <c r="G350" s="289"/>
      <c r="H350" s="289"/>
      <c r="I350" s="70"/>
      <c r="J350" s="57"/>
      <c r="K350" s="39"/>
      <c r="L350" s="39"/>
    </row>
    <row r="351" spans="1:12">
      <c r="A351" s="49"/>
      <c r="B351" s="31">
        <v>119</v>
      </c>
      <c r="C351" s="290" t="s">
        <v>312</v>
      </c>
      <c r="D351" s="290"/>
      <c r="E351" s="290"/>
      <c r="F351" s="290"/>
      <c r="G351" s="290"/>
      <c r="H351" s="290"/>
      <c r="I351" s="69">
        <v>120</v>
      </c>
      <c r="J351" s="55" t="s">
        <v>182</v>
      </c>
      <c r="K351" s="36">
        <v>8500</v>
      </c>
      <c r="L351" s="36">
        <f t="shared" ref="L351" si="137">I351*K351</f>
        <v>1020000</v>
      </c>
    </row>
    <row r="352" spans="1:12">
      <c r="A352" s="37"/>
      <c r="B352" s="52"/>
      <c r="C352" s="290" t="s">
        <v>313</v>
      </c>
      <c r="D352" s="290"/>
      <c r="E352" s="290"/>
      <c r="F352" s="290"/>
      <c r="G352" s="290"/>
      <c r="H352" s="290"/>
      <c r="I352" s="70"/>
      <c r="J352" s="57"/>
      <c r="K352" s="39"/>
      <c r="L352" s="39"/>
    </row>
    <row r="353" spans="1:12">
      <c r="A353" s="49"/>
      <c r="B353" s="49">
        <v>120</v>
      </c>
      <c r="C353" s="291" t="s">
        <v>312</v>
      </c>
      <c r="D353" s="291"/>
      <c r="E353" s="291"/>
      <c r="F353" s="291"/>
      <c r="G353" s="291"/>
      <c r="H353" s="291"/>
      <c r="I353" s="69">
        <v>120</v>
      </c>
      <c r="J353" s="55" t="s">
        <v>182</v>
      </c>
      <c r="K353" s="36">
        <v>7500</v>
      </c>
      <c r="L353" s="36">
        <f t="shared" ref="L353" si="138">I353*K353</f>
        <v>900000</v>
      </c>
    </row>
    <row r="354" spans="1:12">
      <c r="A354" s="37"/>
      <c r="B354" s="52"/>
      <c r="C354" s="289" t="s">
        <v>314</v>
      </c>
      <c r="D354" s="289"/>
      <c r="E354" s="289"/>
      <c r="F354" s="289"/>
      <c r="G354" s="289"/>
      <c r="H354" s="289"/>
      <c r="I354" s="70"/>
      <c r="J354" s="57"/>
      <c r="K354" s="39"/>
      <c r="L354" s="39"/>
    </row>
    <row r="355" spans="1:12">
      <c r="A355" s="49"/>
      <c r="B355" s="49">
        <v>121</v>
      </c>
      <c r="C355" s="290" t="s">
        <v>315</v>
      </c>
      <c r="D355" s="290"/>
      <c r="E355" s="290"/>
      <c r="F355" s="290"/>
      <c r="G355" s="290"/>
      <c r="H355" s="290"/>
      <c r="I355" s="69">
        <v>18</v>
      </c>
      <c r="J355" s="55" t="s">
        <v>182</v>
      </c>
      <c r="K355" s="36">
        <v>8500</v>
      </c>
      <c r="L355" s="36">
        <f t="shared" ref="L355" si="139">I355*K355</f>
        <v>153000</v>
      </c>
    </row>
    <row r="356" spans="1:12">
      <c r="A356" s="37"/>
      <c r="B356" s="37"/>
      <c r="C356" s="290" t="s">
        <v>180</v>
      </c>
      <c r="D356" s="290"/>
      <c r="E356" s="290"/>
      <c r="F356" s="290"/>
      <c r="G356" s="290"/>
      <c r="H356" s="290"/>
      <c r="I356" s="70"/>
      <c r="J356" s="57"/>
      <c r="K356" s="39"/>
      <c r="L356" s="39"/>
    </row>
    <row r="357" spans="1:12">
      <c r="A357" s="49"/>
      <c r="B357" s="31">
        <v>122</v>
      </c>
      <c r="C357" s="291" t="s">
        <v>316</v>
      </c>
      <c r="D357" s="291"/>
      <c r="E357" s="291"/>
      <c r="F357" s="291"/>
      <c r="G357" s="291"/>
      <c r="H357" s="291"/>
      <c r="I357" s="69">
        <v>5</v>
      </c>
      <c r="J357" s="55" t="s">
        <v>182</v>
      </c>
      <c r="K357" s="36">
        <v>15000</v>
      </c>
      <c r="L357" s="36">
        <f t="shared" ref="L357" si="140">I357*K357</f>
        <v>75000</v>
      </c>
    </row>
    <row r="358" spans="1:12">
      <c r="A358" s="37"/>
      <c r="B358" s="52"/>
      <c r="C358" s="289" t="s">
        <v>317</v>
      </c>
      <c r="D358" s="289"/>
      <c r="E358" s="289"/>
      <c r="F358" s="289"/>
      <c r="G358" s="289"/>
      <c r="H358" s="289"/>
      <c r="I358" s="70"/>
      <c r="J358" s="57"/>
      <c r="K358" s="39"/>
      <c r="L358" s="39"/>
    </row>
    <row r="359" spans="1:12">
      <c r="A359" s="49"/>
      <c r="B359" s="49">
        <v>123</v>
      </c>
      <c r="C359" s="290" t="s">
        <v>316</v>
      </c>
      <c r="D359" s="290"/>
      <c r="E359" s="290"/>
      <c r="F359" s="290"/>
      <c r="G359" s="290"/>
      <c r="H359" s="290"/>
      <c r="I359" s="69">
        <v>50</v>
      </c>
      <c r="J359" s="55" t="s">
        <v>182</v>
      </c>
      <c r="K359" s="36">
        <v>60000</v>
      </c>
      <c r="L359" s="36">
        <f t="shared" ref="L359" si="141">I359*K359</f>
        <v>3000000</v>
      </c>
    </row>
    <row r="360" spans="1:12">
      <c r="A360" s="37"/>
      <c r="B360" s="52"/>
      <c r="C360" s="290" t="s">
        <v>318</v>
      </c>
      <c r="D360" s="290"/>
      <c r="E360" s="290"/>
      <c r="F360" s="290"/>
      <c r="G360" s="290"/>
      <c r="H360" s="290"/>
      <c r="I360" s="70"/>
      <c r="J360" s="57"/>
      <c r="K360" s="39"/>
      <c r="L360" s="39"/>
    </row>
    <row r="361" spans="1:12">
      <c r="A361" s="49"/>
      <c r="B361" s="49">
        <v>124</v>
      </c>
      <c r="C361" s="291" t="s">
        <v>319</v>
      </c>
      <c r="D361" s="291"/>
      <c r="E361" s="291"/>
      <c r="F361" s="291"/>
      <c r="G361" s="291"/>
      <c r="H361" s="291"/>
      <c r="I361" s="69">
        <v>60</v>
      </c>
      <c r="J361" s="55" t="s">
        <v>182</v>
      </c>
      <c r="K361" s="36">
        <v>17000</v>
      </c>
      <c r="L361" s="36">
        <f t="shared" ref="L361" si="142">I361*K361</f>
        <v>1020000</v>
      </c>
    </row>
    <row r="362" spans="1:12">
      <c r="A362" s="37"/>
      <c r="B362" s="37"/>
      <c r="C362" s="289" t="s">
        <v>320</v>
      </c>
      <c r="D362" s="289"/>
      <c r="E362" s="289"/>
      <c r="F362" s="289"/>
      <c r="G362" s="289"/>
      <c r="H362" s="289"/>
      <c r="I362" s="70"/>
      <c r="J362" s="57"/>
      <c r="K362" s="39"/>
      <c r="L362" s="39"/>
    </row>
    <row r="363" spans="1:12">
      <c r="A363" s="49"/>
      <c r="B363" s="31">
        <v>125</v>
      </c>
      <c r="C363" s="290" t="s">
        <v>319</v>
      </c>
      <c r="D363" s="290"/>
      <c r="E363" s="290"/>
      <c r="F363" s="290"/>
      <c r="G363" s="290"/>
      <c r="H363" s="290"/>
      <c r="I363" s="69">
        <v>30</v>
      </c>
      <c r="J363" s="55" t="s">
        <v>182</v>
      </c>
      <c r="K363" s="36">
        <v>27000</v>
      </c>
      <c r="L363" s="36">
        <f t="shared" ref="L363" si="143">I363*K363</f>
        <v>810000</v>
      </c>
    </row>
    <row r="364" spans="1:12">
      <c r="A364" s="37"/>
      <c r="B364" s="52"/>
      <c r="C364" s="290" t="s">
        <v>321</v>
      </c>
      <c r="D364" s="290"/>
      <c r="E364" s="290"/>
      <c r="F364" s="290"/>
      <c r="G364" s="290"/>
      <c r="H364" s="290"/>
      <c r="I364" s="70"/>
      <c r="J364" s="57"/>
      <c r="K364" s="39"/>
      <c r="L364" s="39"/>
    </row>
    <row r="365" spans="1:12">
      <c r="A365" s="49"/>
      <c r="B365" s="49">
        <v>126</v>
      </c>
      <c r="C365" s="291" t="s">
        <v>322</v>
      </c>
      <c r="D365" s="291"/>
      <c r="E365" s="291"/>
      <c r="F365" s="291"/>
      <c r="G365" s="291"/>
      <c r="H365" s="291"/>
      <c r="I365" s="69">
        <v>2</v>
      </c>
      <c r="J365" s="55" t="s">
        <v>164</v>
      </c>
      <c r="K365" s="36">
        <v>11000</v>
      </c>
      <c r="L365" s="36">
        <f t="shared" ref="L365" si="144">I365*K365</f>
        <v>22000</v>
      </c>
    </row>
    <row r="366" spans="1:12">
      <c r="A366" s="37"/>
      <c r="B366" s="52"/>
      <c r="C366" s="289" t="s">
        <v>180</v>
      </c>
      <c r="D366" s="289"/>
      <c r="E366" s="289"/>
      <c r="F366" s="289"/>
      <c r="G366" s="289"/>
      <c r="H366" s="289"/>
      <c r="I366" s="70"/>
      <c r="J366" s="57"/>
      <c r="K366" s="39"/>
      <c r="L366" s="39"/>
    </row>
    <row r="367" spans="1:12">
      <c r="A367" s="49"/>
      <c r="B367" s="49">
        <v>127</v>
      </c>
      <c r="C367" s="290" t="s">
        <v>323</v>
      </c>
      <c r="D367" s="290"/>
      <c r="E367" s="290"/>
      <c r="F367" s="290"/>
      <c r="G367" s="290"/>
      <c r="H367" s="290"/>
      <c r="I367" s="69">
        <v>1000</v>
      </c>
      <c r="J367" s="55" t="s">
        <v>164</v>
      </c>
      <c r="K367" s="36">
        <v>2500</v>
      </c>
      <c r="L367" s="36">
        <f t="shared" ref="L367" si="145">I367*K367</f>
        <v>2500000</v>
      </c>
    </row>
    <row r="368" spans="1:12">
      <c r="A368" s="37"/>
      <c r="B368" s="37"/>
      <c r="C368" s="290" t="s">
        <v>180</v>
      </c>
      <c r="D368" s="290"/>
      <c r="E368" s="290"/>
      <c r="F368" s="290"/>
      <c r="G368" s="290"/>
      <c r="H368" s="290"/>
      <c r="I368" s="70"/>
      <c r="J368" s="57"/>
      <c r="K368" s="39"/>
      <c r="L368" s="39"/>
    </row>
    <row r="369" spans="1:12">
      <c r="A369" s="49"/>
      <c r="B369" s="31">
        <v>128</v>
      </c>
      <c r="C369" s="294" t="s">
        <v>324</v>
      </c>
      <c r="D369" s="294"/>
      <c r="E369" s="294"/>
      <c r="F369" s="294"/>
      <c r="G369" s="294"/>
      <c r="H369" s="294"/>
      <c r="I369" s="75">
        <v>700</v>
      </c>
      <c r="J369" s="76" t="s">
        <v>182</v>
      </c>
      <c r="K369" s="77">
        <v>230000</v>
      </c>
      <c r="L369" s="77">
        <f t="shared" ref="L369" si="146">I369*K369</f>
        <v>161000000</v>
      </c>
    </row>
    <row r="370" spans="1:12">
      <c r="A370" s="37"/>
      <c r="B370" s="52"/>
      <c r="C370" s="327" t="s">
        <v>325</v>
      </c>
      <c r="D370" s="327"/>
      <c r="E370" s="327"/>
      <c r="F370" s="327"/>
      <c r="G370" s="327"/>
      <c r="H370" s="327"/>
      <c r="I370" s="78"/>
      <c r="J370" s="79"/>
      <c r="K370" s="80"/>
      <c r="L370" s="80"/>
    </row>
    <row r="371" spans="1:12">
      <c r="A371" s="49"/>
      <c r="B371" s="49">
        <v>129</v>
      </c>
      <c r="C371" s="328" t="s">
        <v>324</v>
      </c>
      <c r="D371" s="328"/>
      <c r="E371" s="328"/>
      <c r="F371" s="328"/>
      <c r="G371" s="328"/>
      <c r="H371" s="328"/>
      <c r="I371" s="75">
        <v>300</v>
      </c>
      <c r="J371" s="76" t="s">
        <v>249</v>
      </c>
      <c r="K371" s="77">
        <v>805000</v>
      </c>
      <c r="L371" s="77">
        <f t="shared" ref="L371" si="147">I371*K371</f>
        <v>241500000</v>
      </c>
    </row>
    <row r="372" spans="1:12">
      <c r="A372" s="37"/>
      <c r="B372" s="52"/>
      <c r="C372" s="328" t="s">
        <v>326</v>
      </c>
      <c r="D372" s="328"/>
      <c r="E372" s="328"/>
      <c r="F372" s="328"/>
      <c r="G372" s="328"/>
      <c r="H372" s="328"/>
      <c r="I372" s="78"/>
      <c r="J372" s="79"/>
      <c r="K372" s="80"/>
      <c r="L372" s="80"/>
    </row>
    <row r="373" spans="1:12">
      <c r="A373" s="49"/>
      <c r="B373" s="49">
        <v>130</v>
      </c>
      <c r="C373" s="294" t="s">
        <v>327</v>
      </c>
      <c r="D373" s="294"/>
      <c r="E373" s="294"/>
      <c r="F373" s="294"/>
      <c r="G373" s="294"/>
      <c r="H373" s="294"/>
      <c r="I373" s="75">
        <v>300</v>
      </c>
      <c r="J373" s="76" t="s">
        <v>249</v>
      </c>
      <c r="K373" s="77">
        <v>625000</v>
      </c>
      <c r="L373" s="77">
        <f t="shared" ref="L373" si="148">I373*K373</f>
        <v>187500000</v>
      </c>
    </row>
    <row r="374" spans="1:12">
      <c r="A374" s="37"/>
      <c r="B374" s="37"/>
      <c r="C374" s="327" t="s">
        <v>328</v>
      </c>
      <c r="D374" s="327"/>
      <c r="E374" s="327"/>
      <c r="F374" s="327"/>
      <c r="G374" s="327"/>
      <c r="H374" s="327"/>
      <c r="I374" s="78"/>
      <c r="J374" s="79"/>
      <c r="K374" s="80"/>
      <c r="L374" s="80"/>
    </row>
    <row r="375" spans="1:12">
      <c r="A375" s="49"/>
      <c r="B375" s="31">
        <v>131</v>
      </c>
      <c r="C375" s="328" t="s">
        <v>329</v>
      </c>
      <c r="D375" s="328"/>
      <c r="E375" s="328"/>
      <c r="F375" s="328"/>
      <c r="G375" s="328"/>
      <c r="H375" s="328"/>
      <c r="I375" s="71">
        <v>500</v>
      </c>
      <c r="J375" s="72" t="s">
        <v>164</v>
      </c>
      <c r="K375" s="36">
        <v>2350</v>
      </c>
      <c r="L375" s="36">
        <f t="shared" ref="L375" si="149">I375*K375</f>
        <v>1175000</v>
      </c>
    </row>
    <row r="376" spans="1:12">
      <c r="A376" s="37"/>
      <c r="B376" s="52"/>
      <c r="C376" s="328" t="s">
        <v>330</v>
      </c>
      <c r="D376" s="328"/>
      <c r="E376" s="328"/>
      <c r="F376" s="328"/>
      <c r="G376" s="328"/>
      <c r="H376" s="328"/>
      <c r="I376" s="73"/>
      <c r="J376" s="74"/>
      <c r="K376" s="39"/>
      <c r="L376" s="39"/>
    </row>
    <row r="377" spans="1:12">
      <c r="A377" s="49"/>
      <c r="B377" s="49">
        <v>132</v>
      </c>
      <c r="C377" s="291" t="s">
        <v>331</v>
      </c>
      <c r="D377" s="291"/>
      <c r="E377" s="291"/>
      <c r="F377" s="291"/>
      <c r="G377" s="291"/>
      <c r="H377" s="291"/>
      <c r="I377" s="69">
        <v>30</v>
      </c>
      <c r="J377" s="55" t="s">
        <v>182</v>
      </c>
      <c r="K377" s="36">
        <v>2000</v>
      </c>
      <c r="L377" s="36">
        <f t="shared" ref="L377" si="150">I377*K377</f>
        <v>60000</v>
      </c>
    </row>
    <row r="378" spans="1:12">
      <c r="A378" s="37"/>
      <c r="B378" s="52"/>
      <c r="C378" s="289" t="s">
        <v>332</v>
      </c>
      <c r="D378" s="289"/>
      <c r="E378" s="289"/>
      <c r="F378" s="289"/>
      <c r="G378" s="289"/>
      <c r="H378" s="289"/>
      <c r="I378" s="70"/>
      <c r="J378" s="57"/>
      <c r="K378" s="39"/>
      <c r="L378" s="39"/>
    </row>
    <row r="379" spans="1:12">
      <c r="A379" s="49"/>
      <c r="B379" s="49">
        <v>133</v>
      </c>
      <c r="C379" s="290" t="s">
        <v>331</v>
      </c>
      <c r="D379" s="290"/>
      <c r="E379" s="290"/>
      <c r="F379" s="290"/>
      <c r="G379" s="290"/>
      <c r="H379" s="290"/>
      <c r="I379" s="69">
        <v>30</v>
      </c>
      <c r="J379" s="55" t="s">
        <v>168</v>
      </c>
      <c r="K379" s="36">
        <v>25000</v>
      </c>
      <c r="L379" s="36">
        <f t="shared" ref="L379" si="151">I379*K379</f>
        <v>750000</v>
      </c>
    </row>
    <row r="380" spans="1:12">
      <c r="A380" s="37"/>
      <c r="B380" s="37"/>
      <c r="C380" s="290" t="s">
        <v>309</v>
      </c>
      <c r="D380" s="290"/>
      <c r="E380" s="290"/>
      <c r="F380" s="290"/>
      <c r="G380" s="290"/>
      <c r="H380" s="290"/>
      <c r="I380" s="70"/>
      <c r="J380" s="57"/>
      <c r="K380" s="39"/>
      <c r="L380" s="39"/>
    </row>
    <row r="381" spans="1:12">
      <c r="A381" s="49"/>
      <c r="B381" s="31">
        <v>134</v>
      </c>
      <c r="C381" s="291" t="s">
        <v>331</v>
      </c>
      <c r="D381" s="291"/>
      <c r="E381" s="291"/>
      <c r="F381" s="291"/>
      <c r="G381" s="291"/>
      <c r="H381" s="291"/>
      <c r="I381" s="69">
        <v>100</v>
      </c>
      <c r="J381" s="55" t="s">
        <v>164</v>
      </c>
      <c r="K381" s="36">
        <v>7500</v>
      </c>
      <c r="L381" s="36">
        <f t="shared" ref="L381" si="152">I381*K381</f>
        <v>750000</v>
      </c>
    </row>
    <row r="382" spans="1:12">
      <c r="A382" s="37"/>
      <c r="B382" s="52"/>
      <c r="C382" s="289" t="s">
        <v>310</v>
      </c>
      <c r="D382" s="289"/>
      <c r="E382" s="289"/>
      <c r="F382" s="289"/>
      <c r="G382" s="289"/>
      <c r="H382" s="289"/>
      <c r="I382" s="70"/>
      <c r="J382" s="57"/>
      <c r="K382" s="39"/>
      <c r="L382" s="39"/>
    </row>
    <row r="383" spans="1:12">
      <c r="A383" s="49"/>
      <c r="B383" s="49">
        <v>135</v>
      </c>
      <c r="C383" s="290" t="s">
        <v>329</v>
      </c>
      <c r="D383" s="290"/>
      <c r="E383" s="290"/>
      <c r="F383" s="290"/>
      <c r="G383" s="290"/>
      <c r="H383" s="290"/>
      <c r="I383" s="69">
        <v>10000</v>
      </c>
      <c r="J383" s="55" t="s">
        <v>164</v>
      </c>
      <c r="K383" s="36">
        <v>3700</v>
      </c>
      <c r="L383" s="36">
        <f t="shared" ref="L383" si="153">I383*K383</f>
        <v>37000000</v>
      </c>
    </row>
    <row r="384" spans="1:12">
      <c r="A384" s="37"/>
      <c r="B384" s="52"/>
      <c r="C384" s="290" t="s">
        <v>333</v>
      </c>
      <c r="D384" s="290"/>
      <c r="E384" s="290"/>
      <c r="F384" s="290"/>
      <c r="G384" s="290"/>
      <c r="H384" s="290"/>
      <c r="I384" s="70"/>
      <c r="J384" s="57"/>
      <c r="K384" s="39"/>
      <c r="L384" s="39"/>
    </row>
    <row r="385" spans="1:12">
      <c r="A385" s="49"/>
      <c r="B385" s="49">
        <v>136</v>
      </c>
      <c r="C385" s="291" t="s">
        <v>334</v>
      </c>
      <c r="D385" s="291"/>
      <c r="E385" s="291"/>
      <c r="F385" s="291"/>
      <c r="G385" s="291"/>
      <c r="H385" s="291"/>
      <c r="I385" s="69">
        <v>300</v>
      </c>
      <c r="J385" s="55" t="s">
        <v>182</v>
      </c>
      <c r="K385" s="36">
        <v>2000</v>
      </c>
      <c r="L385" s="36">
        <f t="shared" ref="L385" si="154">I385*K385</f>
        <v>600000</v>
      </c>
    </row>
    <row r="386" spans="1:12">
      <c r="A386" s="37"/>
      <c r="B386" s="37"/>
      <c r="C386" s="289" t="s">
        <v>180</v>
      </c>
      <c r="D386" s="289"/>
      <c r="E386" s="289"/>
      <c r="F386" s="289"/>
      <c r="G386" s="289"/>
      <c r="H386" s="289"/>
      <c r="I386" s="70"/>
      <c r="J386" s="57"/>
      <c r="K386" s="39"/>
      <c r="L386" s="39"/>
    </row>
    <row r="387" spans="1:12">
      <c r="A387" s="49"/>
      <c r="B387" s="31">
        <v>137</v>
      </c>
      <c r="C387" s="290" t="s">
        <v>335</v>
      </c>
      <c r="D387" s="290"/>
      <c r="E387" s="290"/>
      <c r="F387" s="290"/>
      <c r="G387" s="290"/>
      <c r="H387" s="290"/>
      <c r="I387" s="69">
        <v>20</v>
      </c>
      <c r="J387" s="55" t="s">
        <v>249</v>
      </c>
      <c r="K387" s="36">
        <v>21500</v>
      </c>
      <c r="L387" s="36">
        <f t="shared" ref="L387" si="155">I387*K387</f>
        <v>430000</v>
      </c>
    </row>
    <row r="388" spans="1:12">
      <c r="A388" s="37"/>
      <c r="B388" s="52"/>
      <c r="C388" s="290" t="s">
        <v>180</v>
      </c>
      <c r="D388" s="290"/>
      <c r="E388" s="290"/>
      <c r="F388" s="290"/>
      <c r="G388" s="290"/>
      <c r="H388" s="290"/>
      <c r="I388" s="70"/>
      <c r="J388" s="57"/>
      <c r="K388" s="39"/>
      <c r="L388" s="39"/>
    </row>
    <row r="389" spans="1:12">
      <c r="A389" s="49"/>
      <c r="B389" s="49">
        <v>138</v>
      </c>
      <c r="C389" s="291" t="s">
        <v>336</v>
      </c>
      <c r="D389" s="291"/>
      <c r="E389" s="291"/>
      <c r="F389" s="291"/>
      <c r="G389" s="291"/>
      <c r="H389" s="291"/>
      <c r="I389" s="69">
        <v>20</v>
      </c>
      <c r="J389" s="55" t="s">
        <v>182</v>
      </c>
      <c r="K389" s="36">
        <v>4500</v>
      </c>
      <c r="L389" s="36">
        <f t="shared" ref="L389" si="156">I389*K389</f>
        <v>90000</v>
      </c>
    </row>
    <row r="390" spans="1:12">
      <c r="A390" s="37"/>
      <c r="B390" s="52"/>
      <c r="C390" s="289" t="s">
        <v>337</v>
      </c>
      <c r="D390" s="289"/>
      <c r="E390" s="289"/>
      <c r="F390" s="289"/>
      <c r="G390" s="289"/>
      <c r="H390" s="289"/>
      <c r="I390" s="70"/>
      <c r="J390" s="57"/>
      <c r="K390" s="39"/>
      <c r="L390" s="39"/>
    </row>
    <row r="391" spans="1:12">
      <c r="A391" s="49"/>
      <c r="B391" s="49">
        <v>139</v>
      </c>
      <c r="C391" s="290" t="s">
        <v>338</v>
      </c>
      <c r="D391" s="290"/>
      <c r="E391" s="290"/>
      <c r="F391" s="290"/>
      <c r="G391" s="290"/>
      <c r="H391" s="290"/>
      <c r="I391" s="69">
        <v>100</v>
      </c>
      <c r="J391" s="55" t="s">
        <v>182</v>
      </c>
      <c r="K391" s="36">
        <v>12500</v>
      </c>
      <c r="L391" s="36">
        <f t="shared" ref="L391" si="157">I391*K391</f>
        <v>1250000</v>
      </c>
    </row>
    <row r="392" spans="1:12">
      <c r="A392" s="37"/>
      <c r="B392" s="37"/>
      <c r="C392" s="290" t="s">
        <v>339</v>
      </c>
      <c r="D392" s="290"/>
      <c r="E392" s="290"/>
      <c r="F392" s="290"/>
      <c r="G392" s="290"/>
      <c r="H392" s="290"/>
      <c r="I392" s="70"/>
      <c r="J392" s="57"/>
      <c r="K392" s="39"/>
      <c r="L392" s="39"/>
    </row>
    <row r="393" spans="1:12">
      <c r="A393" s="49"/>
      <c r="B393" s="31">
        <v>140</v>
      </c>
      <c r="C393" s="291" t="s">
        <v>340</v>
      </c>
      <c r="D393" s="291"/>
      <c r="E393" s="291"/>
      <c r="F393" s="291"/>
      <c r="G393" s="291"/>
      <c r="H393" s="291"/>
      <c r="I393" s="69">
        <v>3</v>
      </c>
      <c r="J393" s="55" t="s">
        <v>182</v>
      </c>
      <c r="K393" s="36">
        <v>25000</v>
      </c>
      <c r="L393" s="36">
        <f t="shared" ref="L393" si="158">I393*K393</f>
        <v>75000</v>
      </c>
    </row>
    <row r="394" spans="1:12">
      <c r="A394" s="37"/>
      <c r="B394" s="52"/>
      <c r="C394" s="289" t="s">
        <v>180</v>
      </c>
      <c r="D394" s="289"/>
      <c r="E394" s="289"/>
      <c r="F394" s="289"/>
      <c r="G394" s="289"/>
      <c r="H394" s="289"/>
      <c r="I394" s="70"/>
      <c r="J394" s="57"/>
      <c r="K394" s="39"/>
      <c r="L394" s="39"/>
    </row>
    <row r="395" spans="1:12">
      <c r="A395" s="49"/>
      <c r="B395" s="49">
        <v>141</v>
      </c>
      <c r="C395" s="290" t="s">
        <v>341</v>
      </c>
      <c r="D395" s="290"/>
      <c r="E395" s="290"/>
      <c r="F395" s="290"/>
      <c r="G395" s="290"/>
      <c r="H395" s="290"/>
      <c r="I395" s="69">
        <v>100</v>
      </c>
      <c r="J395" s="55" t="s">
        <v>342</v>
      </c>
      <c r="K395" s="36">
        <v>7500</v>
      </c>
      <c r="L395" s="36">
        <f t="shared" ref="L395" si="159">I395*K395</f>
        <v>750000</v>
      </c>
    </row>
    <row r="396" spans="1:12">
      <c r="A396" s="37"/>
      <c r="B396" s="52"/>
      <c r="C396" s="290" t="s">
        <v>180</v>
      </c>
      <c r="D396" s="290"/>
      <c r="E396" s="290"/>
      <c r="F396" s="290"/>
      <c r="G396" s="290"/>
      <c r="H396" s="290"/>
      <c r="I396" s="70"/>
      <c r="J396" s="57"/>
      <c r="K396" s="39"/>
      <c r="L396" s="39"/>
    </row>
    <row r="397" spans="1:12">
      <c r="A397" s="49"/>
      <c r="B397" s="49">
        <v>142</v>
      </c>
      <c r="C397" s="291" t="s">
        <v>343</v>
      </c>
      <c r="D397" s="291"/>
      <c r="E397" s="291"/>
      <c r="F397" s="291"/>
      <c r="G397" s="291"/>
      <c r="H397" s="291"/>
      <c r="I397" s="69">
        <v>12</v>
      </c>
      <c r="J397" s="55" t="s">
        <v>182</v>
      </c>
      <c r="K397" s="36">
        <v>150000</v>
      </c>
      <c r="L397" s="36">
        <f t="shared" ref="L397" si="160">I397*K397</f>
        <v>1800000</v>
      </c>
    </row>
    <row r="398" spans="1:12">
      <c r="A398" s="37"/>
      <c r="B398" s="37"/>
      <c r="C398" s="289" t="s">
        <v>180</v>
      </c>
      <c r="D398" s="289"/>
      <c r="E398" s="289"/>
      <c r="F398" s="289"/>
      <c r="G398" s="289"/>
      <c r="H398" s="289"/>
      <c r="I398" s="70"/>
      <c r="J398" s="57"/>
      <c r="K398" s="39"/>
      <c r="L398" s="39"/>
    </row>
    <row r="399" spans="1:12">
      <c r="A399" s="49"/>
      <c r="B399" s="31">
        <v>143</v>
      </c>
      <c r="C399" s="290" t="s">
        <v>344</v>
      </c>
      <c r="D399" s="290"/>
      <c r="E399" s="290"/>
      <c r="F399" s="290"/>
      <c r="G399" s="290"/>
      <c r="H399" s="290"/>
      <c r="I399" s="69">
        <v>450</v>
      </c>
      <c r="J399" s="55" t="s">
        <v>345</v>
      </c>
      <c r="K399" s="36">
        <v>7500</v>
      </c>
      <c r="L399" s="36">
        <f t="shared" ref="L399" si="161">I399*K399</f>
        <v>3375000</v>
      </c>
    </row>
    <row r="400" spans="1:12">
      <c r="A400" s="37"/>
      <c r="B400" s="52"/>
      <c r="C400" s="290" t="s">
        <v>346</v>
      </c>
      <c r="D400" s="290"/>
      <c r="E400" s="290"/>
      <c r="F400" s="290"/>
      <c r="G400" s="290"/>
      <c r="H400" s="290"/>
      <c r="I400" s="70"/>
      <c r="J400" s="57"/>
      <c r="K400" s="39"/>
      <c r="L400" s="39"/>
    </row>
    <row r="401" spans="1:12">
      <c r="A401" s="49"/>
      <c r="B401" s="49">
        <v>144</v>
      </c>
      <c r="C401" s="291" t="s">
        <v>344</v>
      </c>
      <c r="D401" s="291"/>
      <c r="E401" s="291"/>
      <c r="F401" s="291"/>
      <c r="G401" s="291"/>
      <c r="H401" s="291"/>
      <c r="I401" s="69">
        <v>500</v>
      </c>
      <c r="J401" s="55" t="s">
        <v>345</v>
      </c>
      <c r="K401" s="36">
        <v>2000</v>
      </c>
      <c r="L401" s="36">
        <f t="shared" ref="L401" si="162">I401*K401</f>
        <v>1000000</v>
      </c>
    </row>
    <row r="402" spans="1:12">
      <c r="A402" s="37"/>
      <c r="B402" s="52"/>
      <c r="C402" s="289" t="s">
        <v>347</v>
      </c>
      <c r="D402" s="289"/>
      <c r="E402" s="289"/>
      <c r="F402" s="289"/>
      <c r="G402" s="289"/>
      <c r="H402" s="289"/>
      <c r="I402" s="70"/>
      <c r="J402" s="57"/>
      <c r="K402" s="39"/>
      <c r="L402" s="39"/>
    </row>
    <row r="403" spans="1:12">
      <c r="A403" s="49"/>
      <c r="B403" s="49">
        <v>145</v>
      </c>
      <c r="C403" s="291" t="s">
        <v>348</v>
      </c>
      <c r="D403" s="291"/>
      <c r="E403" s="291"/>
      <c r="F403" s="291"/>
      <c r="G403" s="291"/>
      <c r="H403" s="291"/>
      <c r="I403" s="69">
        <v>60</v>
      </c>
      <c r="J403" s="55" t="s">
        <v>349</v>
      </c>
      <c r="K403" s="36">
        <v>35000</v>
      </c>
      <c r="L403" s="36">
        <f t="shared" ref="L403" si="163">I403*K403</f>
        <v>2100000</v>
      </c>
    </row>
    <row r="404" spans="1:12">
      <c r="A404" s="37"/>
      <c r="B404" s="52"/>
      <c r="C404" s="289" t="s">
        <v>347</v>
      </c>
      <c r="D404" s="289"/>
      <c r="E404" s="289"/>
      <c r="F404" s="289"/>
      <c r="G404" s="289"/>
      <c r="H404" s="289"/>
      <c r="I404" s="70"/>
      <c r="J404" s="57"/>
      <c r="K404" s="38"/>
      <c r="L404" s="38"/>
    </row>
    <row r="405" spans="1:12">
      <c r="A405" s="19" t="s">
        <v>350</v>
      </c>
      <c r="B405" s="292" t="s">
        <v>351</v>
      </c>
      <c r="C405" s="292"/>
      <c r="D405" s="292"/>
      <c r="E405" s="292"/>
      <c r="F405" s="292"/>
      <c r="G405" s="292"/>
      <c r="H405" s="292"/>
      <c r="I405" s="24"/>
      <c r="J405" s="13"/>
      <c r="K405" s="13"/>
      <c r="L405" s="26">
        <f>SUM(L406:L445)</f>
        <v>168340000</v>
      </c>
    </row>
    <row r="406" spans="1:12">
      <c r="A406" s="33"/>
      <c r="B406" s="49">
        <v>1</v>
      </c>
      <c r="C406" s="290" t="s">
        <v>352</v>
      </c>
      <c r="D406" s="290"/>
      <c r="E406" s="290"/>
      <c r="F406" s="290"/>
      <c r="G406" s="290"/>
      <c r="H406" s="290"/>
      <c r="I406" s="34">
        <v>5</v>
      </c>
      <c r="J406" s="34"/>
      <c r="K406" s="36">
        <v>50000</v>
      </c>
      <c r="L406" s="36">
        <f>I406*K406</f>
        <v>250000</v>
      </c>
    </row>
    <row r="407" spans="1:12">
      <c r="A407" s="30"/>
      <c r="B407" s="37"/>
      <c r="C407" s="290" t="s">
        <v>180</v>
      </c>
      <c r="D407" s="290"/>
      <c r="E407" s="290"/>
      <c r="F407" s="290"/>
      <c r="G407" s="290"/>
      <c r="H407" s="290"/>
      <c r="I407" s="38"/>
      <c r="J407" s="38"/>
      <c r="K407" s="39"/>
      <c r="L407" s="39"/>
    </row>
    <row r="408" spans="1:12">
      <c r="A408" s="53"/>
      <c r="B408" s="31">
        <v>2</v>
      </c>
      <c r="C408" s="291" t="s">
        <v>353</v>
      </c>
      <c r="D408" s="291"/>
      <c r="E408" s="291"/>
      <c r="F408" s="291"/>
      <c r="G408" s="291"/>
      <c r="H408" s="291"/>
      <c r="I408" s="34">
        <v>4</v>
      </c>
      <c r="J408" s="34"/>
      <c r="K408" s="36">
        <v>150000</v>
      </c>
      <c r="L408" s="36">
        <f t="shared" ref="L408" si="164">I408*K408</f>
        <v>600000</v>
      </c>
    </row>
    <row r="409" spans="1:12">
      <c r="A409" s="30"/>
      <c r="B409" s="52"/>
      <c r="C409" s="289" t="s">
        <v>180</v>
      </c>
      <c r="D409" s="289"/>
      <c r="E409" s="289"/>
      <c r="F409" s="289"/>
      <c r="G409" s="289"/>
      <c r="H409" s="289"/>
      <c r="I409" s="38"/>
      <c r="J409" s="38"/>
      <c r="K409" s="39"/>
      <c r="L409" s="39"/>
    </row>
    <row r="410" spans="1:12">
      <c r="A410" s="53"/>
      <c r="B410" s="49">
        <v>3</v>
      </c>
      <c r="C410" s="290" t="s">
        <v>354</v>
      </c>
      <c r="D410" s="290"/>
      <c r="E410" s="290"/>
      <c r="F410" s="290"/>
      <c r="G410" s="290"/>
      <c r="H410" s="290"/>
      <c r="I410" s="34">
        <v>5</v>
      </c>
      <c r="J410" s="34"/>
      <c r="K410" s="36">
        <v>39000</v>
      </c>
      <c r="L410" s="36">
        <f t="shared" ref="L410" si="165">I410*K410</f>
        <v>195000</v>
      </c>
    </row>
    <row r="411" spans="1:12">
      <c r="A411" s="30"/>
      <c r="B411" s="37"/>
      <c r="C411" s="290" t="s">
        <v>180</v>
      </c>
      <c r="D411" s="290"/>
      <c r="E411" s="290"/>
      <c r="F411" s="290"/>
      <c r="G411" s="290"/>
      <c r="H411" s="290"/>
      <c r="I411" s="38"/>
      <c r="J411" s="38"/>
      <c r="K411" s="39"/>
      <c r="L411" s="39"/>
    </row>
    <row r="412" spans="1:12">
      <c r="A412" s="53"/>
      <c r="B412" s="31">
        <v>4</v>
      </c>
      <c r="C412" s="291" t="s">
        <v>355</v>
      </c>
      <c r="D412" s="291"/>
      <c r="E412" s="291"/>
      <c r="F412" s="291"/>
      <c r="G412" s="291"/>
      <c r="H412" s="291"/>
      <c r="I412" s="34">
        <v>10</v>
      </c>
      <c r="J412" s="34"/>
      <c r="K412" s="36">
        <v>28500</v>
      </c>
      <c r="L412" s="36">
        <f t="shared" ref="L412" si="166">I412*K412</f>
        <v>285000</v>
      </c>
    </row>
    <row r="413" spans="1:12">
      <c r="A413" s="30"/>
      <c r="B413" s="52"/>
      <c r="C413" s="289" t="s">
        <v>180</v>
      </c>
      <c r="D413" s="289"/>
      <c r="E413" s="289"/>
      <c r="F413" s="289"/>
      <c r="G413" s="289"/>
      <c r="H413" s="289"/>
      <c r="I413" s="38"/>
      <c r="J413" s="38"/>
      <c r="K413" s="39"/>
      <c r="L413" s="39"/>
    </row>
    <row r="414" spans="1:12">
      <c r="A414" s="53"/>
      <c r="B414" s="49">
        <v>5</v>
      </c>
      <c r="C414" s="290" t="s">
        <v>356</v>
      </c>
      <c r="D414" s="290"/>
      <c r="E414" s="290"/>
      <c r="F414" s="290"/>
      <c r="G414" s="290"/>
      <c r="H414" s="290"/>
      <c r="I414" s="34">
        <v>5</v>
      </c>
      <c r="J414" s="34"/>
      <c r="K414" s="36">
        <v>38000</v>
      </c>
      <c r="L414" s="36">
        <f t="shared" ref="L414" si="167">I414*K414</f>
        <v>190000</v>
      </c>
    </row>
    <row r="415" spans="1:12">
      <c r="A415" s="30"/>
      <c r="B415" s="37"/>
      <c r="C415" s="290" t="s">
        <v>180</v>
      </c>
      <c r="D415" s="290"/>
      <c r="E415" s="290"/>
      <c r="F415" s="290"/>
      <c r="G415" s="290"/>
      <c r="H415" s="290"/>
      <c r="I415" s="38"/>
      <c r="J415" s="38"/>
      <c r="K415" s="39"/>
      <c r="L415" s="39"/>
    </row>
    <row r="416" spans="1:12">
      <c r="A416" s="53"/>
      <c r="B416" s="31">
        <v>6</v>
      </c>
      <c r="C416" s="291" t="s">
        <v>357</v>
      </c>
      <c r="D416" s="291"/>
      <c r="E416" s="291"/>
      <c r="F416" s="291"/>
      <c r="G416" s="291"/>
      <c r="H416" s="291"/>
      <c r="I416" s="34">
        <v>5</v>
      </c>
      <c r="J416" s="34"/>
      <c r="K416" s="36">
        <v>29000</v>
      </c>
      <c r="L416" s="36">
        <f t="shared" ref="L416" si="168">I416*K416</f>
        <v>145000</v>
      </c>
    </row>
    <row r="417" spans="1:12">
      <c r="A417" s="30"/>
      <c r="B417" s="52"/>
      <c r="C417" s="289" t="s">
        <v>180</v>
      </c>
      <c r="D417" s="289"/>
      <c r="E417" s="289"/>
      <c r="F417" s="289"/>
      <c r="G417" s="289"/>
      <c r="H417" s="289"/>
      <c r="I417" s="38"/>
      <c r="J417" s="38"/>
      <c r="K417" s="39"/>
      <c r="L417" s="39"/>
    </row>
    <row r="418" spans="1:12">
      <c r="A418" s="53"/>
      <c r="B418" s="49">
        <v>7</v>
      </c>
      <c r="C418" s="290" t="s">
        <v>358</v>
      </c>
      <c r="D418" s="290"/>
      <c r="E418" s="290"/>
      <c r="F418" s="290"/>
      <c r="G418" s="290"/>
      <c r="H418" s="290"/>
      <c r="I418" s="34">
        <v>600</v>
      </c>
      <c r="J418" s="34"/>
      <c r="K418" s="36">
        <v>63000</v>
      </c>
      <c r="L418" s="36">
        <f t="shared" ref="L418" si="169">I418*K418</f>
        <v>37800000</v>
      </c>
    </row>
    <row r="419" spans="1:12">
      <c r="A419" s="30"/>
      <c r="B419" s="37"/>
      <c r="C419" s="290" t="s">
        <v>180</v>
      </c>
      <c r="D419" s="290"/>
      <c r="E419" s="290"/>
      <c r="F419" s="290"/>
      <c r="G419" s="290"/>
      <c r="H419" s="290"/>
      <c r="I419" s="38"/>
      <c r="J419" s="38"/>
      <c r="K419" s="39"/>
      <c r="L419" s="39"/>
    </row>
    <row r="420" spans="1:12">
      <c r="A420" s="53"/>
      <c r="B420" s="31">
        <v>8</v>
      </c>
      <c r="C420" s="291" t="s">
        <v>359</v>
      </c>
      <c r="D420" s="291"/>
      <c r="E420" s="291"/>
      <c r="F420" s="291"/>
      <c r="G420" s="291"/>
      <c r="H420" s="291"/>
      <c r="I420" s="34">
        <v>12</v>
      </c>
      <c r="J420" s="34"/>
      <c r="K420" s="36">
        <v>65000</v>
      </c>
      <c r="L420" s="36">
        <f t="shared" ref="L420" si="170">I420*K420</f>
        <v>780000</v>
      </c>
    </row>
    <row r="421" spans="1:12">
      <c r="A421" s="30"/>
      <c r="B421" s="52"/>
      <c r="C421" s="289" t="s">
        <v>180</v>
      </c>
      <c r="D421" s="289"/>
      <c r="E421" s="289"/>
      <c r="F421" s="289"/>
      <c r="G421" s="289"/>
      <c r="H421" s="289"/>
      <c r="I421" s="38"/>
      <c r="J421" s="38"/>
      <c r="K421" s="39"/>
      <c r="L421" s="39"/>
    </row>
    <row r="422" spans="1:12">
      <c r="A422" s="53"/>
      <c r="B422" s="31">
        <v>9</v>
      </c>
      <c r="C422" s="290" t="s">
        <v>360</v>
      </c>
      <c r="D422" s="290"/>
      <c r="E422" s="290"/>
      <c r="F422" s="290"/>
      <c r="G422" s="290"/>
      <c r="H422" s="290"/>
      <c r="I422" s="34">
        <v>6</v>
      </c>
      <c r="J422" s="34"/>
      <c r="K422" s="36">
        <v>70000</v>
      </c>
      <c r="L422" s="36">
        <f t="shared" ref="L422" si="171">I422*K422</f>
        <v>420000</v>
      </c>
    </row>
    <row r="423" spans="1:12">
      <c r="A423" s="30"/>
      <c r="B423" s="37"/>
      <c r="C423" s="290" t="s">
        <v>180</v>
      </c>
      <c r="D423" s="290"/>
      <c r="E423" s="290"/>
      <c r="F423" s="290"/>
      <c r="G423" s="290"/>
      <c r="H423" s="290"/>
      <c r="I423" s="38"/>
      <c r="J423" s="38"/>
      <c r="K423" s="39"/>
      <c r="L423" s="39"/>
    </row>
    <row r="424" spans="1:12">
      <c r="A424" s="53"/>
      <c r="B424" s="31">
        <v>10</v>
      </c>
      <c r="C424" s="291" t="s">
        <v>361</v>
      </c>
      <c r="D424" s="291"/>
      <c r="E424" s="291"/>
      <c r="F424" s="291"/>
      <c r="G424" s="291"/>
      <c r="H424" s="291"/>
      <c r="I424" s="34">
        <v>600</v>
      </c>
      <c r="J424" s="34"/>
      <c r="K424" s="36">
        <v>60000</v>
      </c>
      <c r="L424" s="36">
        <f t="shared" ref="L424" si="172">I424*K424</f>
        <v>36000000</v>
      </c>
    </row>
    <row r="425" spans="1:12">
      <c r="A425" s="30"/>
      <c r="B425" s="52"/>
      <c r="C425" s="289" t="s">
        <v>180</v>
      </c>
      <c r="D425" s="289"/>
      <c r="E425" s="289"/>
      <c r="F425" s="289"/>
      <c r="G425" s="289"/>
      <c r="H425" s="289"/>
      <c r="I425" s="38"/>
      <c r="J425" s="38"/>
      <c r="K425" s="39"/>
      <c r="L425" s="39"/>
    </row>
    <row r="426" spans="1:12">
      <c r="A426" s="53"/>
      <c r="B426" s="49">
        <v>11</v>
      </c>
      <c r="C426" s="290" t="s">
        <v>362</v>
      </c>
      <c r="D426" s="290"/>
      <c r="E426" s="290"/>
      <c r="F426" s="290"/>
      <c r="G426" s="290"/>
      <c r="H426" s="290"/>
      <c r="I426" s="34">
        <v>12</v>
      </c>
      <c r="J426" s="34"/>
      <c r="K426" s="36">
        <v>70000</v>
      </c>
      <c r="L426" s="36">
        <f t="shared" ref="L426" si="173">I426*K426</f>
        <v>840000</v>
      </c>
    </row>
    <row r="427" spans="1:12">
      <c r="A427" s="30"/>
      <c r="B427" s="37"/>
      <c r="C427" s="290" t="s">
        <v>180</v>
      </c>
      <c r="D427" s="290"/>
      <c r="E427" s="290"/>
      <c r="F427" s="290"/>
      <c r="G427" s="290"/>
      <c r="H427" s="290"/>
      <c r="I427" s="38"/>
      <c r="J427" s="38"/>
      <c r="K427" s="39"/>
      <c r="L427" s="39"/>
    </row>
    <row r="428" spans="1:12">
      <c r="A428" s="53"/>
      <c r="B428" s="31">
        <v>12</v>
      </c>
      <c r="C428" s="291" t="s">
        <v>363</v>
      </c>
      <c r="D428" s="291"/>
      <c r="E428" s="291"/>
      <c r="F428" s="291"/>
      <c r="G428" s="291"/>
      <c r="H428" s="291"/>
      <c r="I428" s="34">
        <v>20</v>
      </c>
      <c r="J428" s="34"/>
      <c r="K428" s="36">
        <v>2000</v>
      </c>
      <c r="L428" s="36">
        <f t="shared" ref="L428" si="174">I428*K428</f>
        <v>40000</v>
      </c>
    </row>
    <row r="429" spans="1:12">
      <c r="A429" s="30"/>
      <c r="B429" s="52"/>
      <c r="C429" s="289" t="s">
        <v>180</v>
      </c>
      <c r="D429" s="289"/>
      <c r="E429" s="289"/>
      <c r="F429" s="289"/>
      <c r="G429" s="289"/>
      <c r="H429" s="289"/>
      <c r="I429" s="38"/>
      <c r="J429" s="38"/>
      <c r="K429" s="39"/>
      <c r="L429" s="39"/>
    </row>
    <row r="430" spans="1:12">
      <c r="A430" s="53"/>
      <c r="B430" s="49">
        <v>13</v>
      </c>
      <c r="C430" s="290" t="s">
        <v>364</v>
      </c>
      <c r="D430" s="290"/>
      <c r="E430" s="290"/>
      <c r="F430" s="290"/>
      <c r="G430" s="290"/>
      <c r="H430" s="290"/>
      <c r="I430" s="34">
        <v>50</v>
      </c>
      <c r="J430" s="34"/>
      <c r="K430" s="36">
        <v>28500</v>
      </c>
      <c r="L430" s="36">
        <f t="shared" ref="L430" si="175">I430*K430</f>
        <v>1425000</v>
      </c>
    </row>
    <row r="431" spans="1:12">
      <c r="A431" s="30"/>
      <c r="B431" s="37"/>
      <c r="C431" s="290" t="s">
        <v>180</v>
      </c>
      <c r="D431" s="290"/>
      <c r="E431" s="290"/>
      <c r="F431" s="290"/>
      <c r="G431" s="290"/>
      <c r="H431" s="290"/>
      <c r="I431" s="38"/>
      <c r="J431" s="38"/>
      <c r="K431" s="39"/>
      <c r="L431" s="39"/>
    </row>
    <row r="432" spans="1:12">
      <c r="A432" s="53"/>
      <c r="B432" s="31">
        <v>14</v>
      </c>
      <c r="C432" s="291" t="s">
        <v>365</v>
      </c>
      <c r="D432" s="291"/>
      <c r="E432" s="291"/>
      <c r="F432" s="291"/>
      <c r="G432" s="291"/>
      <c r="H432" s="291"/>
      <c r="I432" s="34">
        <v>700</v>
      </c>
      <c r="J432" s="34"/>
      <c r="K432" s="36">
        <v>9000</v>
      </c>
      <c r="L432" s="36">
        <f t="shared" ref="L432" si="176">I432*K432</f>
        <v>6300000</v>
      </c>
    </row>
    <row r="433" spans="1:12">
      <c r="A433" s="30"/>
      <c r="B433" s="52"/>
      <c r="C433" s="289" t="s">
        <v>180</v>
      </c>
      <c r="D433" s="289"/>
      <c r="E433" s="289"/>
      <c r="F433" s="289"/>
      <c r="G433" s="289"/>
      <c r="H433" s="289"/>
      <c r="I433" s="38"/>
      <c r="J433" s="38"/>
      <c r="K433" s="39"/>
      <c r="L433" s="39"/>
    </row>
    <row r="434" spans="1:12">
      <c r="A434" s="53"/>
      <c r="B434" s="49">
        <v>15</v>
      </c>
      <c r="C434" s="290" t="s">
        <v>366</v>
      </c>
      <c r="D434" s="290"/>
      <c r="E434" s="290"/>
      <c r="F434" s="290"/>
      <c r="G434" s="290"/>
      <c r="H434" s="290"/>
      <c r="I434" s="34">
        <v>300</v>
      </c>
      <c r="J434" s="34"/>
      <c r="K434" s="36">
        <v>6000</v>
      </c>
      <c r="L434" s="36">
        <f t="shared" ref="L434" si="177">I434*K434</f>
        <v>1800000</v>
      </c>
    </row>
    <row r="435" spans="1:12">
      <c r="A435" s="37"/>
      <c r="B435" s="37"/>
      <c r="C435" s="290" t="s">
        <v>180</v>
      </c>
      <c r="D435" s="290"/>
      <c r="E435" s="290"/>
      <c r="F435" s="290"/>
      <c r="G435" s="290"/>
      <c r="H435" s="290"/>
      <c r="I435" s="38"/>
      <c r="J435" s="38"/>
      <c r="K435" s="39"/>
      <c r="L435" s="39"/>
    </row>
    <row r="436" spans="1:12">
      <c r="A436" s="49"/>
      <c r="B436" s="31">
        <v>16</v>
      </c>
      <c r="C436" s="291" t="s">
        <v>367</v>
      </c>
      <c r="D436" s="291"/>
      <c r="E436" s="291"/>
      <c r="F436" s="291"/>
      <c r="G436" s="291"/>
      <c r="H436" s="291"/>
      <c r="I436" s="34">
        <v>600</v>
      </c>
      <c r="J436" s="34"/>
      <c r="K436" s="36">
        <v>26150</v>
      </c>
      <c r="L436" s="36">
        <f t="shared" ref="L436" si="178">I436*K436</f>
        <v>15690000</v>
      </c>
    </row>
    <row r="437" spans="1:12">
      <c r="A437" s="37"/>
      <c r="B437" s="52"/>
      <c r="C437" s="289" t="s">
        <v>180</v>
      </c>
      <c r="D437" s="289"/>
      <c r="E437" s="289"/>
      <c r="F437" s="289"/>
      <c r="G437" s="289"/>
      <c r="H437" s="289"/>
      <c r="I437" s="38"/>
      <c r="J437" s="38"/>
      <c r="K437" s="39"/>
      <c r="L437" s="39"/>
    </row>
    <row r="438" spans="1:12">
      <c r="A438" s="37"/>
      <c r="B438" s="49">
        <v>17</v>
      </c>
      <c r="C438" s="290" t="s">
        <v>368</v>
      </c>
      <c r="D438" s="290"/>
      <c r="E438" s="290"/>
      <c r="F438" s="290"/>
      <c r="G438" s="290"/>
      <c r="H438" s="290"/>
      <c r="I438" s="34">
        <v>45</v>
      </c>
      <c r="J438" s="34" t="s">
        <v>245</v>
      </c>
      <c r="K438" s="36">
        <v>600000</v>
      </c>
      <c r="L438" s="36">
        <f>+I438*K438</f>
        <v>27000000</v>
      </c>
    </row>
    <row r="439" spans="1:12">
      <c r="A439" s="37"/>
      <c r="B439" s="37"/>
      <c r="C439" s="290" t="s">
        <v>369</v>
      </c>
      <c r="D439" s="290"/>
      <c r="E439" s="290"/>
      <c r="F439" s="290"/>
      <c r="G439" s="290"/>
      <c r="H439" s="290"/>
      <c r="I439" s="38"/>
      <c r="J439" s="38"/>
      <c r="K439" s="39"/>
      <c r="L439" s="39"/>
    </row>
    <row r="440" spans="1:12">
      <c r="A440" s="37"/>
      <c r="B440" s="31">
        <v>18</v>
      </c>
      <c r="C440" s="291" t="s">
        <v>368</v>
      </c>
      <c r="D440" s="291"/>
      <c r="E440" s="291"/>
      <c r="F440" s="291"/>
      <c r="G440" s="291"/>
      <c r="H440" s="291"/>
      <c r="I440" s="34">
        <v>18</v>
      </c>
      <c r="J440" s="34" t="s">
        <v>245</v>
      </c>
      <c r="K440" s="36">
        <v>510000</v>
      </c>
      <c r="L440" s="36">
        <f>+I440*K440</f>
        <v>9180000</v>
      </c>
    </row>
    <row r="441" spans="1:12">
      <c r="A441" s="37"/>
      <c r="B441" s="52"/>
      <c r="C441" s="289" t="s">
        <v>370</v>
      </c>
      <c r="D441" s="289"/>
      <c r="E441" s="289"/>
      <c r="F441" s="289"/>
      <c r="G441" s="289"/>
      <c r="H441" s="289"/>
      <c r="I441" s="38"/>
      <c r="J441" s="38"/>
      <c r="K441" s="39"/>
      <c r="L441" s="39"/>
    </row>
    <row r="442" spans="1:12">
      <c r="A442" s="37"/>
      <c r="B442" s="49">
        <v>19</v>
      </c>
      <c r="C442" s="290" t="s">
        <v>368</v>
      </c>
      <c r="D442" s="290"/>
      <c r="E442" s="290"/>
      <c r="F442" s="290"/>
      <c r="G442" s="290"/>
      <c r="H442" s="290"/>
      <c r="I442" s="34">
        <v>40</v>
      </c>
      <c r="J442" s="34" t="s">
        <v>245</v>
      </c>
      <c r="K442" s="36">
        <v>510000</v>
      </c>
      <c r="L442" s="36">
        <f>+I442*K442</f>
        <v>20400000</v>
      </c>
    </row>
    <row r="443" spans="1:12">
      <c r="A443" s="37"/>
      <c r="B443" s="37"/>
      <c r="C443" s="290" t="s">
        <v>371</v>
      </c>
      <c r="D443" s="290"/>
      <c r="E443" s="290"/>
      <c r="F443" s="290"/>
      <c r="G443" s="290"/>
      <c r="H443" s="290"/>
      <c r="I443" s="38"/>
      <c r="J443" s="38"/>
      <c r="K443" s="39"/>
      <c r="L443" s="39"/>
    </row>
    <row r="444" spans="1:12">
      <c r="A444" s="37"/>
      <c r="B444" s="31">
        <v>20</v>
      </c>
      <c r="C444" s="291" t="s">
        <v>368</v>
      </c>
      <c r="D444" s="291"/>
      <c r="E444" s="291"/>
      <c r="F444" s="291"/>
      <c r="G444" s="291"/>
      <c r="H444" s="291"/>
      <c r="I444" s="34">
        <v>15</v>
      </c>
      <c r="J444" s="34" t="s">
        <v>245</v>
      </c>
      <c r="K444" s="36">
        <v>600000</v>
      </c>
      <c r="L444" s="36">
        <f>+I444*K444</f>
        <v>9000000</v>
      </c>
    </row>
    <row r="445" spans="1:12">
      <c r="A445" s="52"/>
      <c r="B445" s="52"/>
      <c r="C445" s="289" t="s">
        <v>372</v>
      </c>
      <c r="D445" s="289"/>
      <c r="E445" s="289"/>
      <c r="F445" s="289"/>
      <c r="G445" s="289"/>
      <c r="H445" s="289"/>
      <c r="I445" s="38"/>
      <c r="J445" s="38"/>
      <c r="K445" s="39"/>
      <c r="L445" s="39"/>
    </row>
    <row r="446" spans="1:12">
      <c r="A446" s="19" t="s">
        <v>373</v>
      </c>
      <c r="B446" s="329" t="s">
        <v>374</v>
      </c>
      <c r="C446" s="329"/>
      <c r="D446" s="329"/>
      <c r="E446" s="329"/>
      <c r="F446" s="329"/>
      <c r="G446" s="329"/>
      <c r="H446" s="329"/>
      <c r="I446" s="24"/>
      <c r="J446" s="13"/>
      <c r="K446" s="22"/>
      <c r="L446" s="26">
        <f>SUM(L447)</f>
        <v>15000000</v>
      </c>
    </row>
    <row r="447" spans="1:12">
      <c r="A447" s="33"/>
      <c r="B447" s="31">
        <v>1</v>
      </c>
      <c r="C447" s="291" t="s">
        <v>375</v>
      </c>
      <c r="D447" s="291"/>
      <c r="E447" s="291"/>
      <c r="F447" s="291"/>
      <c r="G447" s="291"/>
      <c r="H447" s="291"/>
      <c r="I447" s="34">
        <v>1500</v>
      </c>
      <c r="J447" s="34"/>
      <c r="K447" s="36">
        <v>10000</v>
      </c>
      <c r="L447" s="36">
        <f>I447*K447</f>
        <v>15000000</v>
      </c>
    </row>
    <row r="448" spans="1:12">
      <c r="A448" s="63"/>
      <c r="B448" s="52"/>
      <c r="C448" s="289" t="s">
        <v>180</v>
      </c>
      <c r="D448" s="289"/>
      <c r="E448" s="289"/>
      <c r="F448" s="289"/>
      <c r="G448" s="289"/>
      <c r="H448" s="289"/>
      <c r="I448" s="38"/>
      <c r="J448" s="38"/>
      <c r="K448" s="38"/>
      <c r="L448" s="38"/>
    </row>
    <row r="449" spans="1:12">
      <c r="A449" s="19" t="s">
        <v>376</v>
      </c>
      <c r="B449" s="329" t="s">
        <v>377</v>
      </c>
      <c r="C449" s="329"/>
      <c r="D449" s="329"/>
      <c r="E449" s="329"/>
      <c r="F449" s="329"/>
      <c r="G449" s="329"/>
      <c r="H449" s="329"/>
      <c r="I449" s="24"/>
      <c r="J449" s="13"/>
      <c r="K449" s="22"/>
      <c r="L449" s="26">
        <f>SUM(L450:L485)</f>
        <v>73115000</v>
      </c>
    </row>
    <row r="450" spans="1:12">
      <c r="A450" s="33"/>
      <c r="B450" s="31">
        <v>1</v>
      </c>
      <c r="C450" s="291" t="s">
        <v>378</v>
      </c>
      <c r="D450" s="291"/>
      <c r="E450" s="291"/>
      <c r="F450" s="291"/>
      <c r="G450" s="291"/>
      <c r="H450" s="291"/>
      <c r="I450" s="34">
        <v>5</v>
      </c>
      <c r="J450" s="34" t="s">
        <v>182</v>
      </c>
      <c r="K450" s="36">
        <v>4000</v>
      </c>
      <c r="L450" s="36">
        <f>+I450*K450</f>
        <v>20000</v>
      </c>
    </row>
    <row r="451" spans="1:12">
      <c r="A451" s="30"/>
      <c r="B451" s="52"/>
      <c r="C451" s="289" t="s">
        <v>180</v>
      </c>
      <c r="D451" s="289"/>
      <c r="E451" s="289"/>
      <c r="F451" s="289"/>
      <c r="G451" s="289"/>
      <c r="H451" s="289"/>
      <c r="I451" s="38"/>
      <c r="J451" s="38"/>
      <c r="K451" s="39"/>
      <c r="L451" s="39"/>
    </row>
    <row r="452" spans="1:12">
      <c r="A452" s="53"/>
      <c r="B452" s="49">
        <v>2</v>
      </c>
      <c r="C452" s="290" t="s">
        <v>379</v>
      </c>
      <c r="D452" s="290"/>
      <c r="E452" s="290"/>
      <c r="F452" s="290"/>
      <c r="G452" s="290"/>
      <c r="H452" s="290"/>
      <c r="I452" s="34">
        <v>10</v>
      </c>
      <c r="J452" s="34" t="s">
        <v>182</v>
      </c>
      <c r="K452" s="36">
        <v>80000</v>
      </c>
      <c r="L452" s="36">
        <f>+I452*K452</f>
        <v>800000</v>
      </c>
    </row>
    <row r="453" spans="1:12">
      <c r="A453" s="30"/>
      <c r="B453" s="52"/>
      <c r="C453" s="289" t="s">
        <v>380</v>
      </c>
      <c r="D453" s="289"/>
      <c r="E453" s="289"/>
      <c r="F453" s="289"/>
      <c r="G453" s="289"/>
      <c r="H453" s="289"/>
      <c r="I453" s="38"/>
      <c r="J453" s="38"/>
      <c r="K453" s="39"/>
      <c r="L453" s="39"/>
    </row>
    <row r="454" spans="1:12">
      <c r="A454" s="30"/>
      <c r="B454" s="49">
        <v>3</v>
      </c>
      <c r="C454" s="290" t="s">
        <v>381</v>
      </c>
      <c r="D454" s="290"/>
      <c r="E454" s="290"/>
      <c r="F454" s="290"/>
      <c r="G454" s="290"/>
      <c r="H454" s="290"/>
      <c r="I454" s="34">
        <v>10</v>
      </c>
      <c r="J454" s="34" t="s">
        <v>182</v>
      </c>
      <c r="K454" s="36">
        <v>100000</v>
      </c>
      <c r="L454" s="36">
        <f>+I454*K454</f>
        <v>1000000</v>
      </c>
    </row>
    <row r="455" spans="1:12">
      <c r="A455" s="30"/>
      <c r="B455" s="37"/>
      <c r="C455" s="290" t="s">
        <v>380</v>
      </c>
      <c r="D455" s="290"/>
      <c r="E455" s="290"/>
      <c r="F455" s="290"/>
      <c r="G455" s="290"/>
      <c r="H455" s="290"/>
      <c r="I455" s="38"/>
      <c r="J455" s="38"/>
      <c r="K455" s="39"/>
      <c r="L455" s="39"/>
    </row>
    <row r="456" spans="1:12">
      <c r="A456" s="53"/>
      <c r="B456" s="31">
        <v>4</v>
      </c>
      <c r="C456" s="291" t="s">
        <v>382</v>
      </c>
      <c r="D456" s="291"/>
      <c r="E456" s="291"/>
      <c r="F456" s="291"/>
      <c r="G456" s="291"/>
      <c r="H456" s="291"/>
      <c r="I456" s="34">
        <v>10</v>
      </c>
      <c r="J456" s="34" t="s">
        <v>182</v>
      </c>
      <c r="K456" s="36">
        <v>125000</v>
      </c>
      <c r="L456" s="36">
        <f>+I456*K456</f>
        <v>1250000</v>
      </c>
    </row>
    <row r="457" spans="1:12">
      <c r="A457" s="30"/>
      <c r="B457" s="52"/>
      <c r="C457" s="289" t="s">
        <v>383</v>
      </c>
      <c r="D457" s="289"/>
      <c r="E457" s="289"/>
      <c r="F457" s="289"/>
      <c r="G457" s="289"/>
      <c r="H457" s="289"/>
      <c r="I457" s="38"/>
      <c r="J457" s="38"/>
      <c r="K457" s="39"/>
      <c r="L457" s="39"/>
    </row>
    <row r="458" spans="1:12">
      <c r="A458" s="30"/>
      <c r="B458" s="31">
        <v>5</v>
      </c>
      <c r="C458" s="290" t="s">
        <v>384</v>
      </c>
      <c r="D458" s="290"/>
      <c r="E458" s="290"/>
      <c r="F458" s="290"/>
      <c r="G458" s="290"/>
      <c r="H458" s="290"/>
      <c r="I458" s="34">
        <v>30</v>
      </c>
      <c r="J458" s="34" t="s">
        <v>182</v>
      </c>
      <c r="K458" s="36">
        <v>310000</v>
      </c>
      <c r="L458" s="36">
        <f>+I458*K458</f>
        <v>9300000</v>
      </c>
    </row>
    <row r="459" spans="1:12">
      <c r="A459" s="30"/>
      <c r="B459" s="63"/>
      <c r="C459" s="289" t="s">
        <v>385</v>
      </c>
      <c r="D459" s="289"/>
      <c r="E459" s="289"/>
      <c r="F459" s="289"/>
      <c r="G459" s="289"/>
      <c r="H459" s="289"/>
      <c r="I459" s="38"/>
      <c r="J459" s="38"/>
      <c r="K459" s="39"/>
      <c r="L459" s="39"/>
    </row>
    <row r="460" spans="1:12">
      <c r="A460" s="30"/>
      <c r="B460" s="31">
        <v>6</v>
      </c>
      <c r="C460" s="290" t="s">
        <v>384</v>
      </c>
      <c r="D460" s="290"/>
      <c r="E460" s="290"/>
      <c r="F460" s="290"/>
      <c r="G460" s="290"/>
      <c r="H460" s="290"/>
      <c r="I460" s="34">
        <v>25</v>
      </c>
      <c r="J460" s="34" t="s">
        <v>182</v>
      </c>
      <c r="K460" s="36">
        <v>300000</v>
      </c>
      <c r="L460" s="36">
        <f>+I460*K460</f>
        <v>7500000</v>
      </c>
    </row>
    <row r="461" spans="1:12">
      <c r="A461" s="30"/>
      <c r="B461" s="63"/>
      <c r="C461" s="289" t="s">
        <v>386</v>
      </c>
      <c r="D461" s="289"/>
      <c r="E461" s="289"/>
      <c r="F461" s="289"/>
      <c r="G461" s="289"/>
      <c r="H461" s="289"/>
      <c r="I461" s="38"/>
      <c r="J461" s="38"/>
      <c r="K461" s="39"/>
      <c r="L461" s="39"/>
    </row>
    <row r="462" spans="1:12">
      <c r="A462" s="30"/>
      <c r="B462" s="31">
        <v>7</v>
      </c>
      <c r="C462" s="290" t="s">
        <v>384</v>
      </c>
      <c r="D462" s="290"/>
      <c r="E462" s="290"/>
      <c r="F462" s="290"/>
      <c r="G462" s="290"/>
      <c r="H462" s="290"/>
      <c r="I462" s="34">
        <v>15</v>
      </c>
      <c r="J462" s="34" t="s">
        <v>182</v>
      </c>
      <c r="K462" s="36">
        <v>355000</v>
      </c>
      <c r="L462" s="36">
        <f>+I462*K462</f>
        <v>5325000</v>
      </c>
    </row>
    <row r="463" spans="1:12">
      <c r="A463" s="30"/>
      <c r="B463" s="52"/>
      <c r="C463" s="289" t="s">
        <v>387</v>
      </c>
      <c r="D463" s="289"/>
      <c r="E463" s="289"/>
      <c r="F463" s="289"/>
      <c r="G463" s="289"/>
      <c r="H463" s="289"/>
      <c r="I463" s="38"/>
      <c r="J463" s="38"/>
      <c r="K463" s="39"/>
      <c r="L463" s="39"/>
    </row>
    <row r="464" spans="1:12">
      <c r="A464" s="30"/>
      <c r="B464" s="31">
        <v>8</v>
      </c>
      <c r="C464" s="290" t="s">
        <v>384</v>
      </c>
      <c r="D464" s="290"/>
      <c r="E464" s="290"/>
      <c r="F464" s="290"/>
      <c r="G464" s="290"/>
      <c r="H464" s="290"/>
      <c r="I464" s="34">
        <v>15</v>
      </c>
      <c r="J464" s="34" t="s">
        <v>182</v>
      </c>
      <c r="K464" s="36">
        <v>396000</v>
      </c>
      <c r="L464" s="36">
        <f>+I464*K464</f>
        <v>5940000</v>
      </c>
    </row>
    <row r="465" spans="1:12">
      <c r="A465" s="30"/>
      <c r="B465" s="63"/>
      <c r="C465" s="289" t="s">
        <v>388</v>
      </c>
      <c r="D465" s="289"/>
      <c r="E465" s="289"/>
      <c r="F465" s="289"/>
      <c r="G465" s="289"/>
      <c r="H465" s="289"/>
      <c r="I465" s="38"/>
      <c r="J465" s="38"/>
      <c r="K465" s="39"/>
      <c r="L465" s="39"/>
    </row>
    <row r="466" spans="1:12">
      <c r="A466" s="30"/>
      <c r="B466" s="330">
        <v>9</v>
      </c>
      <c r="C466" s="291" t="s">
        <v>389</v>
      </c>
      <c r="D466" s="291"/>
      <c r="E466" s="291"/>
      <c r="F466" s="291"/>
      <c r="G466" s="291"/>
      <c r="H466" s="291"/>
      <c r="I466" s="34">
        <v>25</v>
      </c>
      <c r="J466" s="34" t="s">
        <v>182</v>
      </c>
      <c r="K466" s="36">
        <v>110000</v>
      </c>
      <c r="L466" s="36">
        <f>+I466*K466</f>
        <v>2750000</v>
      </c>
    </row>
    <row r="467" spans="1:12">
      <c r="A467" s="30"/>
      <c r="B467" s="331"/>
      <c r="C467" s="289" t="s">
        <v>390</v>
      </c>
      <c r="D467" s="289"/>
      <c r="E467" s="289"/>
      <c r="F467" s="289"/>
      <c r="G467" s="289"/>
      <c r="H467" s="289"/>
      <c r="I467" s="38"/>
      <c r="J467" s="38"/>
      <c r="K467" s="39"/>
      <c r="L467" s="39"/>
    </row>
    <row r="468" spans="1:12">
      <c r="A468" s="30"/>
      <c r="B468" s="31">
        <v>10</v>
      </c>
      <c r="C468" s="291" t="s">
        <v>389</v>
      </c>
      <c r="D468" s="291"/>
      <c r="E468" s="291"/>
      <c r="F468" s="291"/>
      <c r="G468" s="291"/>
      <c r="H468" s="291"/>
      <c r="I468" s="34">
        <v>25</v>
      </c>
      <c r="J468" s="34" t="s">
        <v>182</v>
      </c>
      <c r="K468" s="36">
        <v>110000</v>
      </c>
      <c r="L468" s="36">
        <f>+I468*K468</f>
        <v>2750000</v>
      </c>
    </row>
    <row r="469" spans="1:12">
      <c r="A469" s="30"/>
      <c r="B469" s="63"/>
      <c r="C469" s="289" t="s">
        <v>391</v>
      </c>
      <c r="D469" s="289"/>
      <c r="E469" s="289"/>
      <c r="F469" s="289"/>
      <c r="G469" s="289"/>
      <c r="H469" s="289"/>
      <c r="I469" s="38"/>
      <c r="J469" s="38"/>
      <c r="K469" s="39"/>
      <c r="L469" s="39"/>
    </row>
    <row r="470" spans="1:12">
      <c r="A470" s="30"/>
      <c r="B470" s="31">
        <v>11</v>
      </c>
      <c r="C470" s="291" t="s">
        <v>392</v>
      </c>
      <c r="D470" s="291"/>
      <c r="E470" s="291"/>
      <c r="F470" s="291"/>
      <c r="G470" s="291"/>
      <c r="H470" s="291"/>
      <c r="I470" s="34">
        <v>80</v>
      </c>
      <c r="J470" s="34" t="s">
        <v>182</v>
      </c>
      <c r="K470" s="36">
        <v>91000</v>
      </c>
      <c r="L470" s="36">
        <f>+I470*K470</f>
        <v>7280000</v>
      </c>
    </row>
    <row r="471" spans="1:12">
      <c r="A471" s="30"/>
      <c r="B471" s="63"/>
      <c r="C471" s="289" t="s">
        <v>393</v>
      </c>
      <c r="D471" s="289"/>
      <c r="E471" s="289"/>
      <c r="F471" s="289"/>
      <c r="G471" s="289"/>
      <c r="H471" s="289"/>
      <c r="I471" s="38"/>
      <c r="J471" s="38"/>
      <c r="K471" s="39"/>
      <c r="L471" s="39"/>
    </row>
    <row r="472" spans="1:12">
      <c r="A472" s="30"/>
      <c r="B472" s="33">
        <v>12</v>
      </c>
      <c r="C472" s="290" t="s">
        <v>392</v>
      </c>
      <c r="D472" s="290"/>
      <c r="E472" s="290"/>
      <c r="F472" s="290"/>
      <c r="G472" s="290"/>
      <c r="H472" s="290"/>
      <c r="I472" s="34">
        <v>50</v>
      </c>
      <c r="J472" s="34" t="s">
        <v>182</v>
      </c>
      <c r="K472" s="36">
        <v>150000</v>
      </c>
      <c r="L472" s="36">
        <f>+I472*K472</f>
        <v>7500000</v>
      </c>
    </row>
    <row r="473" spans="1:12">
      <c r="A473" s="30"/>
      <c r="B473" s="63"/>
      <c r="C473" s="289" t="s">
        <v>394</v>
      </c>
      <c r="D473" s="289"/>
      <c r="E473" s="289"/>
      <c r="F473" s="289"/>
      <c r="G473" s="289"/>
      <c r="H473" s="289"/>
      <c r="I473" s="38"/>
      <c r="J473" s="38"/>
      <c r="K473" s="39"/>
      <c r="L473" s="39"/>
    </row>
    <row r="474" spans="1:12">
      <c r="A474" s="30"/>
      <c r="B474" s="33">
        <v>13</v>
      </c>
      <c r="C474" s="290" t="s">
        <v>392</v>
      </c>
      <c r="D474" s="290"/>
      <c r="E474" s="290"/>
      <c r="F474" s="290"/>
      <c r="G474" s="290"/>
      <c r="H474" s="290"/>
      <c r="I474" s="34">
        <v>25</v>
      </c>
      <c r="J474" s="34" t="s">
        <v>182</v>
      </c>
      <c r="K474" s="36">
        <v>120000</v>
      </c>
      <c r="L474" s="36">
        <f>+I474*K474</f>
        <v>3000000</v>
      </c>
    </row>
    <row r="475" spans="1:12">
      <c r="A475" s="30"/>
      <c r="B475" s="30"/>
      <c r="C475" s="290" t="s">
        <v>395</v>
      </c>
      <c r="D475" s="290"/>
      <c r="E475" s="290"/>
      <c r="F475" s="290"/>
      <c r="G475" s="290"/>
      <c r="H475" s="290"/>
      <c r="I475" s="38"/>
      <c r="J475" s="38"/>
      <c r="K475" s="39"/>
      <c r="L475" s="39"/>
    </row>
    <row r="476" spans="1:12">
      <c r="A476" s="30"/>
      <c r="B476" s="31">
        <v>14</v>
      </c>
      <c r="C476" s="291" t="s">
        <v>389</v>
      </c>
      <c r="D476" s="291"/>
      <c r="E476" s="291"/>
      <c r="F476" s="291"/>
      <c r="G476" s="291"/>
      <c r="H476" s="291"/>
      <c r="I476" s="34">
        <v>5</v>
      </c>
      <c r="J476" s="34" t="s">
        <v>182</v>
      </c>
      <c r="K476" s="36">
        <v>180000</v>
      </c>
      <c r="L476" s="36">
        <f>+I476*K476</f>
        <v>900000</v>
      </c>
    </row>
    <row r="477" spans="1:12">
      <c r="A477" s="30"/>
      <c r="B477" s="63"/>
      <c r="C477" s="289" t="s">
        <v>396</v>
      </c>
      <c r="D477" s="289"/>
      <c r="E477" s="289"/>
      <c r="F477" s="289"/>
      <c r="G477" s="289"/>
      <c r="H477" s="289"/>
      <c r="I477" s="38"/>
      <c r="J477" s="38"/>
      <c r="K477" s="39"/>
      <c r="L477" s="39"/>
    </row>
    <row r="478" spans="1:12">
      <c r="A478" s="30"/>
      <c r="B478" s="31">
        <v>15</v>
      </c>
      <c r="C478" s="290" t="s">
        <v>389</v>
      </c>
      <c r="D478" s="290"/>
      <c r="E478" s="290"/>
      <c r="F478" s="290"/>
      <c r="G478" s="290"/>
      <c r="H478" s="290"/>
      <c r="I478" s="34">
        <v>50</v>
      </c>
      <c r="J478" s="34" t="s">
        <v>182</v>
      </c>
      <c r="K478" s="36">
        <v>36000</v>
      </c>
      <c r="L478" s="36">
        <f>+I478*K478</f>
        <v>1800000</v>
      </c>
    </row>
    <row r="479" spans="1:12">
      <c r="A479" s="30"/>
      <c r="B479" s="63"/>
      <c r="C479" s="289" t="s">
        <v>397</v>
      </c>
      <c r="D479" s="289"/>
      <c r="E479" s="289"/>
      <c r="F479" s="289"/>
      <c r="G479" s="289"/>
      <c r="H479" s="289"/>
      <c r="I479" s="38"/>
      <c r="J479" s="38"/>
      <c r="K479" s="39"/>
      <c r="L479" s="39"/>
    </row>
    <row r="480" spans="1:12">
      <c r="A480" s="30"/>
      <c r="B480" s="31">
        <v>16</v>
      </c>
      <c r="C480" s="290" t="s">
        <v>398</v>
      </c>
      <c r="D480" s="290"/>
      <c r="E480" s="290"/>
      <c r="F480" s="290"/>
      <c r="G480" s="290"/>
      <c r="H480" s="290"/>
      <c r="I480" s="34">
        <v>36</v>
      </c>
      <c r="J480" s="34" t="s">
        <v>182</v>
      </c>
      <c r="K480" s="36">
        <v>100000</v>
      </c>
      <c r="L480" s="36">
        <f>+I480*K480</f>
        <v>3600000</v>
      </c>
    </row>
    <row r="481" spans="1:13">
      <c r="A481" s="30"/>
      <c r="B481" s="30"/>
      <c r="C481" s="289" t="s">
        <v>399</v>
      </c>
      <c r="D481" s="289"/>
      <c r="E481" s="289"/>
      <c r="F481" s="289"/>
      <c r="G481" s="289"/>
      <c r="H481" s="289"/>
      <c r="I481" s="38"/>
      <c r="J481" s="38"/>
      <c r="K481" s="39"/>
      <c r="L481" s="39"/>
    </row>
    <row r="482" spans="1:13">
      <c r="A482" s="30"/>
      <c r="B482" s="31">
        <v>17</v>
      </c>
      <c r="C482" s="290" t="s">
        <v>398</v>
      </c>
      <c r="D482" s="290"/>
      <c r="E482" s="290"/>
      <c r="F482" s="290"/>
      <c r="G482" s="290"/>
      <c r="H482" s="290"/>
      <c r="I482" s="34">
        <v>40</v>
      </c>
      <c r="J482" s="34" t="s">
        <v>182</v>
      </c>
      <c r="K482" s="36">
        <v>250000</v>
      </c>
      <c r="L482" s="36">
        <f>+I482*K482</f>
        <v>10000000</v>
      </c>
    </row>
    <row r="483" spans="1:13">
      <c r="A483" s="30"/>
      <c r="B483" s="30"/>
      <c r="C483" s="289" t="s">
        <v>400</v>
      </c>
      <c r="D483" s="289"/>
      <c r="E483" s="289"/>
      <c r="F483" s="289"/>
      <c r="G483" s="289"/>
      <c r="H483" s="289"/>
      <c r="I483" s="38"/>
      <c r="J483" s="38"/>
      <c r="K483" s="39"/>
      <c r="L483" s="39"/>
    </row>
    <row r="484" spans="1:13">
      <c r="A484" s="30"/>
      <c r="B484" s="31">
        <v>18</v>
      </c>
      <c r="C484" s="290" t="s">
        <v>398</v>
      </c>
      <c r="D484" s="290"/>
      <c r="E484" s="290"/>
      <c r="F484" s="290"/>
      <c r="G484" s="290"/>
      <c r="H484" s="290"/>
      <c r="I484" s="34">
        <v>12</v>
      </c>
      <c r="J484" s="34" t="s">
        <v>182</v>
      </c>
      <c r="K484" s="36">
        <v>200000</v>
      </c>
      <c r="L484" s="36">
        <f>+I484*K484</f>
        <v>2400000</v>
      </c>
    </row>
    <row r="485" spans="1:13">
      <c r="A485" s="30"/>
      <c r="B485" s="63"/>
      <c r="C485" s="289" t="s">
        <v>401</v>
      </c>
      <c r="D485" s="289"/>
      <c r="E485" s="289"/>
      <c r="F485" s="289"/>
      <c r="G485" s="289"/>
      <c r="H485" s="289"/>
      <c r="I485" s="38"/>
      <c r="J485" s="38"/>
      <c r="K485" s="39"/>
      <c r="L485" s="39"/>
    </row>
    <row r="486" spans="1:13">
      <c r="A486" s="19" t="s">
        <v>402</v>
      </c>
      <c r="B486" s="329" t="s">
        <v>403</v>
      </c>
      <c r="C486" s="329"/>
      <c r="D486" s="329"/>
      <c r="E486" s="329"/>
      <c r="F486" s="329"/>
      <c r="G486" s="329"/>
      <c r="H486" s="329"/>
      <c r="I486" s="24"/>
      <c r="J486" s="13"/>
      <c r="K486" s="22"/>
      <c r="L486" s="26">
        <f>SUM(L487:L632)</f>
        <v>291023000</v>
      </c>
    </row>
    <row r="487" spans="1:13">
      <c r="A487" s="33"/>
      <c r="B487" s="31">
        <v>1</v>
      </c>
      <c r="C487" s="294" t="s">
        <v>404</v>
      </c>
      <c r="D487" s="294"/>
      <c r="E487" s="294"/>
      <c r="F487" s="294"/>
      <c r="G487" s="294"/>
      <c r="H487" s="294"/>
      <c r="I487" s="34">
        <v>40</v>
      </c>
      <c r="J487" s="34" t="s">
        <v>405</v>
      </c>
      <c r="K487" s="36">
        <v>634000</v>
      </c>
      <c r="L487" s="36">
        <f>+I487*K487</f>
        <v>25360000</v>
      </c>
    </row>
    <row r="488" spans="1:13">
      <c r="A488" s="30"/>
      <c r="B488" s="52"/>
      <c r="C488" s="289" t="s">
        <v>180</v>
      </c>
      <c r="D488" s="289"/>
      <c r="E488" s="289"/>
      <c r="F488" s="289"/>
      <c r="G488" s="289"/>
      <c r="H488" s="289"/>
      <c r="I488" s="38"/>
      <c r="J488" s="38"/>
      <c r="K488" s="39"/>
      <c r="L488" s="39"/>
    </row>
    <row r="489" spans="1:13">
      <c r="A489" s="53"/>
      <c r="B489" s="49">
        <v>2</v>
      </c>
      <c r="C489" s="290" t="s">
        <v>406</v>
      </c>
      <c r="D489" s="290"/>
      <c r="E489" s="290"/>
      <c r="F489" s="290"/>
      <c r="G489" s="290"/>
      <c r="H489" s="290"/>
      <c r="I489" s="34">
        <v>300</v>
      </c>
      <c r="J489" s="34" t="s">
        <v>342</v>
      </c>
      <c r="K489" s="36">
        <v>25000</v>
      </c>
      <c r="L489" s="36">
        <f>+I489*K489</f>
        <v>7500000</v>
      </c>
    </row>
    <row r="490" spans="1:13">
      <c r="A490" s="30"/>
      <c r="B490" s="37"/>
      <c r="C490" s="290" t="s">
        <v>180</v>
      </c>
      <c r="D490" s="290"/>
      <c r="E490" s="290"/>
      <c r="F490" s="290"/>
      <c r="G490" s="290"/>
      <c r="H490" s="290"/>
      <c r="I490" s="38"/>
      <c r="J490" s="38"/>
      <c r="K490" s="39"/>
      <c r="L490" s="39"/>
    </row>
    <row r="491" spans="1:13">
      <c r="A491" s="53"/>
      <c r="B491" s="31">
        <v>3</v>
      </c>
      <c r="C491" s="291" t="s">
        <v>407</v>
      </c>
      <c r="D491" s="291"/>
      <c r="E491" s="291"/>
      <c r="F491" s="291"/>
      <c r="G491" s="291"/>
      <c r="H491" s="291"/>
      <c r="I491" s="34">
        <v>200</v>
      </c>
      <c r="J491" s="34" t="s">
        <v>257</v>
      </c>
      <c r="K491" s="36">
        <v>80000</v>
      </c>
      <c r="L491" s="36">
        <f>+I491*K491</f>
        <v>16000000</v>
      </c>
      <c r="M491" s="41"/>
    </row>
    <row r="492" spans="1:13">
      <c r="A492" s="30"/>
      <c r="B492" s="52"/>
      <c r="C492" s="289" t="s">
        <v>180</v>
      </c>
      <c r="D492" s="289"/>
      <c r="E492" s="289"/>
      <c r="F492" s="289"/>
      <c r="G492" s="289"/>
      <c r="H492" s="289"/>
      <c r="I492" s="38"/>
      <c r="J492" s="38"/>
      <c r="K492" s="39"/>
      <c r="L492" s="39"/>
      <c r="M492" s="40"/>
    </row>
    <row r="493" spans="1:13">
      <c r="A493" s="53"/>
      <c r="B493" s="49">
        <v>4</v>
      </c>
      <c r="C493" s="290" t="s">
        <v>408</v>
      </c>
      <c r="D493" s="290"/>
      <c r="E493" s="290"/>
      <c r="F493" s="290"/>
      <c r="G493" s="290"/>
      <c r="H493" s="290"/>
      <c r="I493" s="34">
        <v>1</v>
      </c>
      <c r="J493" s="34" t="s">
        <v>409</v>
      </c>
      <c r="K493" s="36">
        <v>140000</v>
      </c>
      <c r="L493" s="36">
        <f>+I493*K493</f>
        <v>140000</v>
      </c>
    </row>
    <row r="494" spans="1:13">
      <c r="A494" s="30"/>
      <c r="B494" s="37"/>
      <c r="C494" s="290" t="s">
        <v>180</v>
      </c>
      <c r="D494" s="290"/>
      <c r="E494" s="290"/>
      <c r="F494" s="290"/>
      <c r="G494" s="290"/>
      <c r="H494" s="290"/>
      <c r="I494" s="38"/>
      <c r="J494" s="38"/>
      <c r="K494" s="39"/>
      <c r="L494" s="39"/>
    </row>
    <row r="495" spans="1:13">
      <c r="A495" s="53"/>
      <c r="B495" s="31">
        <v>5</v>
      </c>
      <c r="C495" s="291" t="s">
        <v>410</v>
      </c>
      <c r="D495" s="291"/>
      <c r="E495" s="291"/>
      <c r="F495" s="291"/>
      <c r="G495" s="291"/>
      <c r="H495" s="291"/>
      <c r="I495" s="34">
        <v>15</v>
      </c>
      <c r="J495" s="34" t="s">
        <v>411</v>
      </c>
      <c r="K495" s="36">
        <v>285000</v>
      </c>
      <c r="L495" s="36">
        <f>+I495*K495</f>
        <v>4275000</v>
      </c>
    </row>
    <row r="496" spans="1:13">
      <c r="A496" s="30"/>
      <c r="B496" s="52"/>
      <c r="C496" s="289" t="s">
        <v>180</v>
      </c>
      <c r="D496" s="289"/>
      <c r="E496" s="289"/>
      <c r="F496" s="289"/>
      <c r="G496" s="289"/>
      <c r="H496" s="289"/>
      <c r="I496" s="38"/>
      <c r="J496" s="38"/>
      <c r="K496" s="39"/>
      <c r="L496" s="39"/>
    </row>
    <row r="497" spans="1:12">
      <c r="A497" s="53"/>
      <c r="B497" s="49">
        <v>6</v>
      </c>
      <c r="C497" s="290" t="s">
        <v>412</v>
      </c>
      <c r="D497" s="290"/>
      <c r="E497" s="290"/>
      <c r="F497" s="290"/>
      <c r="G497" s="290"/>
      <c r="H497" s="290"/>
      <c r="I497" s="34">
        <v>50</v>
      </c>
      <c r="J497" s="34" t="s">
        <v>345</v>
      </c>
      <c r="K497" s="36">
        <v>13500</v>
      </c>
      <c r="L497" s="36">
        <f>+I497*K497</f>
        <v>675000</v>
      </c>
    </row>
    <row r="498" spans="1:12">
      <c r="A498" s="30"/>
      <c r="B498" s="37"/>
      <c r="C498" s="290" t="s">
        <v>180</v>
      </c>
      <c r="D498" s="290"/>
      <c r="E498" s="290"/>
      <c r="F498" s="290"/>
      <c r="G498" s="290"/>
      <c r="H498" s="290"/>
      <c r="I498" s="38"/>
      <c r="J498" s="38"/>
      <c r="K498" s="39"/>
      <c r="L498" s="39"/>
    </row>
    <row r="499" spans="1:12">
      <c r="A499" s="53"/>
      <c r="B499" s="31">
        <v>7</v>
      </c>
      <c r="C499" s="291" t="s">
        <v>413</v>
      </c>
      <c r="D499" s="291"/>
      <c r="E499" s="291"/>
      <c r="F499" s="291"/>
      <c r="G499" s="291"/>
      <c r="H499" s="291"/>
      <c r="I499" s="34">
        <v>12</v>
      </c>
      <c r="J499" s="34" t="s">
        <v>182</v>
      </c>
      <c r="K499" s="36">
        <v>135000</v>
      </c>
      <c r="L499" s="36">
        <f>+I499*K499</f>
        <v>1620000</v>
      </c>
    </row>
    <row r="500" spans="1:12">
      <c r="A500" s="30"/>
      <c r="B500" s="52"/>
      <c r="C500" s="289" t="s">
        <v>414</v>
      </c>
      <c r="D500" s="289"/>
      <c r="E500" s="289"/>
      <c r="F500" s="289"/>
      <c r="G500" s="289"/>
      <c r="H500" s="289"/>
      <c r="I500" s="38"/>
      <c r="J500" s="38"/>
      <c r="K500" s="39"/>
      <c r="L500" s="39"/>
    </row>
    <row r="501" spans="1:12">
      <c r="A501" s="53"/>
      <c r="B501" s="49">
        <v>8</v>
      </c>
      <c r="C501" s="290" t="s">
        <v>415</v>
      </c>
      <c r="D501" s="290"/>
      <c r="E501" s="290"/>
      <c r="F501" s="290"/>
      <c r="G501" s="290"/>
      <c r="H501" s="290"/>
      <c r="I501" s="34">
        <v>40</v>
      </c>
      <c r="J501" s="34" t="s">
        <v>182</v>
      </c>
      <c r="K501" s="36">
        <v>50000</v>
      </c>
      <c r="L501" s="36">
        <f>+I501*K501</f>
        <v>2000000</v>
      </c>
    </row>
    <row r="502" spans="1:12">
      <c r="A502" s="30"/>
      <c r="B502" s="37"/>
      <c r="C502" s="290" t="s">
        <v>416</v>
      </c>
      <c r="D502" s="290"/>
      <c r="E502" s="290"/>
      <c r="F502" s="290"/>
      <c r="G502" s="290"/>
      <c r="H502" s="290"/>
      <c r="I502" s="38"/>
      <c r="J502" s="38"/>
      <c r="K502" s="39"/>
      <c r="L502" s="39"/>
    </row>
    <row r="503" spans="1:12">
      <c r="A503" s="53"/>
      <c r="B503" s="31">
        <v>9</v>
      </c>
      <c r="C503" s="291" t="s">
        <v>415</v>
      </c>
      <c r="D503" s="291"/>
      <c r="E503" s="291"/>
      <c r="F503" s="291"/>
      <c r="G503" s="291"/>
      <c r="H503" s="291"/>
      <c r="I503" s="34">
        <v>50</v>
      </c>
      <c r="J503" s="34" t="s">
        <v>182</v>
      </c>
      <c r="K503" s="36">
        <v>70000</v>
      </c>
      <c r="L503" s="36">
        <f>+I503*K503</f>
        <v>3500000</v>
      </c>
    </row>
    <row r="504" spans="1:12">
      <c r="A504" s="30"/>
      <c r="B504" s="52"/>
      <c r="C504" s="289" t="s">
        <v>417</v>
      </c>
      <c r="D504" s="289"/>
      <c r="E504" s="289"/>
      <c r="F504" s="289"/>
      <c r="G504" s="289"/>
      <c r="H504" s="289"/>
      <c r="I504" s="38"/>
      <c r="J504" s="38"/>
      <c r="K504" s="39"/>
      <c r="L504" s="39"/>
    </row>
    <row r="505" spans="1:12">
      <c r="A505" s="53"/>
      <c r="B505" s="49">
        <v>10</v>
      </c>
      <c r="C505" s="290" t="s">
        <v>415</v>
      </c>
      <c r="D505" s="290"/>
      <c r="E505" s="290"/>
      <c r="F505" s="290"/>
      <c r="G505" s="290"/>
      <c r="H505" s="290"/>
      <c r="I505" s="34">
        <v>20</v>
      </c>
      <c r="J505" s="34" t="s">
        <v>182</v>
      </c>
      <c r="K505" s="36">
        <v>27000</v>
      </c>
      <c r="L505" s="36">
        <f>+I505*K505</f>
        <v>540000</v>
      </c>
    </row>
    <row r="506" spans="1:12">
      <c r="A506" s="30"/>
      <c r="B506" s="37"/>
      <c r="C506" s="290" t="s">
        <v>418</v>
      </c>
      <c r="D506" s="290"/>
      <c r="E506" s="290"/>
      <c r="F506" s="290"/>
      <c r="G506" s="290"/>
      <c r="H506" s="290"/>
      <c r="I506" s="38"/>
      <c r="J506" s="38"/>
      <c r="K506" s="39"/>
      <c r="L506" s="39"/>
    </row>
    <row r="507" spans="1:12">
      <c r="A507" s="53"/>
      <c r="B507" s="31">
        <v>11</v>
      </c>
      <c r="C507" s="291" t="s">
        <v>419</v>
      </c>
      <c r="D507" s="291"/>
      <c r="E507" s="291"/>
      <c r="F507" s="291"/>
      <c r="G507" s="291"/>
      <c r="H507" s="291"/>
      <c r="I507" s="34">
        <v>2</v>
      </c>
      <c r="J507" s="34" t="s">
        <v>409</v>
      </c>
      <c r="K507" s="36">
        <v>35000</v>
      </c>
      <c r="L507" s="36">
        <f>+I507*K507</f>
        <v>70000</v>
      </c>
    </row>
    <row r="508" spans="1:12">
      <c r="A508" s="30"/>
      <c r="B508" s="52"/>
      <c r="C508" s="289" t="s">
        <v>180</v>
      </c>
      <c r="D508" s="289"/>
      <c r="E508" s="289"/>
      <c r="F508" s="289"/>
      <c r="G508" s="289"/>
      <c r="H508" s="289"/>
      <c r="I508" s="38"/>
      <c r="J508" s="38"/>
      <c r="K508" s="39"/>
      <c r="L508" s="39"/>
    </row>
    <row r="509" spans="1:12">
      <c r="A509" s="53"/>
      <c r="B509" s="49">
        <v>12</v>
      </c>
      <c r="C509" s="290" t="s">
        <v>420</v>
      </c>
      <c r="D509" s="290"/>
      <c r="E509" s="290"/>
      <c r="F509" s="290"/>
      <c r="G509" s="290"/>
      <c r="H509" s="290"/>
      <c r="I509" s="34">
        <v>48</v>
      </c>
      <c r="J509" s="34" t="s">
        <v>182</v>
      </c>
      <c r="K509" s="36">
        <v>8000</v>
      </c>
      <c r="L509" s="36">
        <f>+I509*K509</f>
        <v>384000</v>
      </c>
    </row>
    <row r="510" spans="1:12">
      <c r="A510" s="30"/>
      <c r="B510" s="37"/>
      <c r="C510" s="290" t="s">
        <v>421</v>
      </c>
      <c r="D510" s="290"/>
      <c r="E510" s="290"/>
      <c r="F510" s="290"/>
      <c r="G510" s="290"/>
      <c r="H510" s="290"/>
      <c r="I510" s="38"/>
      <c r="J510" s="38"/>
      <c r="K510" s="39"/>
      <c r="L510" s="39"/>
    </row>
    <row r="511" spans="1:12">
      <c r="A511" s="53"/>
      <c r="B511" s="31">
        <v>13</v>
      </c>
      <c r="C511" s="291" t="s">
        <v>422</v>
      </c>
      <c r="D511" s="291"/>
      <c r="E511" s="291"/>
      <c r="F511" s="291"/>
      <c r="G511" s="291"/>
      <c r="H511" s="291"/>
      <c r="I511" s="34">
        <v>1</v>
      </c>
      <c r="J511" s="34" t="s">
        <v>409</v>
      </c>
      <c r="K511" s="36">
        <v>125000</v>
      </c>
      <c r="L511" s="36">
        <f>+I511*K511</f>
        <v>125000</v>
      </c>
    </row>
    <row r="512" spans="1:12">
      <c r="A512" s="30"/>
      <c r="B512" s="52"/>
      <c r="C512" s="289" t="s">
        <v>180</v>
      </c>
      <c r="D512" s="289"/>
      <c r="E512" s="289"/>
      <c r="F512" s="289"/>
      <c r="G512" s="289"/>
      <c r="H512" s="289"/>
      <c r="I512" s="38"/>
      <c r="J512" s="38"/>
      <c r="K512" s="39"/>
      <c r="L512" s="39"/>
    </row>
    <row r="513" spans="1:12">
      <c r="A513" s="53"/>
      <c r="B513" s="49">
        <v>14</v>
      </c>
      <c r="C513" s="290" t="s">
        <v>423</v>
      </c>
      <c r="D513" s="290"/>
      <c r="E513" s="290"/>
      <c r="F513" s="290"/>
      <c r="G513" s="290"/>
      <c r="H513" s="290"/>
      <c r="I513" s="34">
        <v>30</v>
      </c>
      <c r="J513" s="34" t="s">
        <v>424</v>
      </c>
      <c r="K513" s="36">
        <v>315000</v>
      </c>
      <c r="L513" s="36">
        <f>+I513*K513</f>
        <v>9450000</v>
      </c>
    </row>
    <row r="514" spans="1:12">
      <c r="A514" s="30"/>
      <c r="B514" s="37"/>
      <c r="C514" s="290" t="s">
        <v>180</v>
      </c>
      <c r="D514" s="290"/>
      <c r="E514" s="290"/>
      <c r="F514" s="290"/>
      <c r="G514" s="290"/>
      <c r="H514" s="290"/>
      <c r="I514" s="38"/>
      <c r="J514" s="38"/>
      <c r="K514" s="39"/>
      <c r="L514" s="39"/>
    </row>
    <row r="515" spans="1:12">
      <c r="A515" s="53"/>
      <c r="B515" s="31">
        <v>15</v>
      </c>
      <c r="C515" s="291" t="s">
        <v>425</v>
      </c>
      <c r="D515" s="291"/>
      <c r="E515" s="291"/>
      <c r="F515" s="291"/>
      <c r="G515" s="291"/>
      <c r="H515" s="291"/>
      <c r="I515" s="34">
        <v>66</v>
      </c>
      <c r="J515" s="34" t="s">
        <v>424</v>
      </c>
      <c r="K515" s="36">
        <v>240000</v>
      </c>
      <c r="L515" s="36">
        <f>+I515*K515</f>
        <v>15840000</v>
      </c>
    </row>
    <row r="516" spans="1:12">
      <c r="A516" s="30"/>
      <c r="B516" s="52"/>
      <c r="C516" s="289" t="s">
        <v>180</v>
      </c>
      <c r="D516" s="289"/>
      <c r="E516" s="289"/>
      <c r="F516" s="289"/>
      <c r="G516" s="289"/>
      <c r="H516" s="289"/>
      <c r="I516" s="38"/>
      <c r="J516" s="38"/>
      <c r="K516" s="39"/>
      <c r="L516" s="39"/>
    </row>
    <row r="517" spans="1:12">
      <c r="A517" s="53"/>
      <c r="B517" s="49">
        <v>16</v>
      </c>
      <c r="C517" s="290" t="s">
        <v>426</v>
      </c>
      <c r="D517" s="290"/>
      <c r="E517" s="290"/>
      <c r="F517" s="290"/>
      <c r="G517" s="290"/>
      <c r="H517" s="290"/>
      <c r="I517" s="34">
        <v>50</v>
      </c>
      <c r="J517" s="34" t="s">
        <v>427</v>
      </c>
      <c r="K517" s="36">
        <v>70000</v>
      </c>
      <c r="L517" s="36">
        <f>+I517*K517</f>
        <v>3500000</v>
      </c>
    </row>
    <row r="518" spans="1:12">
      <c r="A518" s="30"/>
      <c r="B518" s="37"/>
      <c r="C518" s="290" t="s">
        <v>428</v>
      </c>
      <c r="D518" s="290"/>
      <c r="E518" s="290"/>
      <c r="F518" s="290"/>
      <c r="G518" s="290"/>
      <c r="H518" s="290"/>
      <c r="I518" s="38"/>
      <c r="J518" s="38"/>
      <c r="K518" s="39"/>
      <c r="L518" s="39"/>
    </row>
    <row r="519" spans="1:12">
      <c r="A519" s="53"/>
      <c r="B519" s="31">
        <v>17</v>
      </c>
      <c r="C519" s="291" t="s">
        <v>429</v>
      </c>
      <c r="D519" s="291"/>
      <c r="E519" s="291"/>
      <c r="F519" s="291"/>
      <c r="G519" s="291"/>
      <c r="H519" s="291"/>
      <c r="I519" s="34">
        <v>45</v>
      </c>
      <c r="J519" s="34" t="s">
        <v>342</v>
      </c>
      <c r="K519" s="36">
        <v>29000</v>
      </c>
      <c r="L519" s="36">
        <f>+I519*K519</f>
        <v>1305000</v>
      </c>
    </row>
    <row r="520" spans="1:12">
      <c r="A520" s="30"/>
      <c r="B520" s="52"/>
      <c r="C520" s="289" t="s">
        <v>430</v>
      </c>
      <c r="D520" s="289"/>
      <c r="E520" s="289"/>
      <c r="F520" s="289"/>
      <c r="G520" s="289"/>
      <c r="H520" s="289"/>
      <c r="I520" s="38"/>
      <c r="J520" s="38"/>
      <c r="K520" s="39"/>
      <c r="L520" s="39"/>
    </row>
    <row r="521" spans="1:12">
      <c r="A521" s="53"/>
      <c r="B521" s="49">
        <v>18</v>
      </c>
      <c r="C521" s="290" t="s">
        <v>431</v>
      </c>
      <c r="D521" s="290"/>
      <c r="E521" s="290"/>
      <c r="F521" s="290"/>
      <c r="G521" s="290"/>
      <c r="H521" s="290"/>
      <c r="I521" s="34">
        <v>12</v>
      </c>
      <c r="J521" s="34" t="s">
        <v>182</v>
      </c>
      <c r="K521" s="36">
        <v>25000</v>
      </c>
      <c r="L521" s="36">
        <f>+I521*K521</f>
        <v>300000</v>
      </c>
    </row>
    <row r="522" spans="1:12">
      <c r="A522" s="30"/>
      <c r="B522" s="37"/>
      <c r="C522" s="290" t="s">
        <v>432</v>
      </c>
      <c r="D522" s="290"/>
      <c r="E522" s="290"/>
      <c r="F522" s="290"/>
      <c r="G522" s="290"/>
      <c r="H522" s="290"/>
      <c r="I522" s="38"/>
      <c r="J522" s="38"/>
      <c r="K522" s="39"/>
      <c r="L522" s="39"/>
    </row>
    <row r="523" spans="1:12">
      <c r="A523" s="53"/>
      <c r="B523" s="31">
        <v>19</v>
      </c>
      <c r="C523" s="291" t="s">
        <v>433</v>
      </c>
      <c r="D523" s="291"/>
      <c r="E523" s="291"/>
      <c r="F523" s="291"/>
      <c r="G523" s="291"/>
      <c r="H523" s="291"/>
      <c r="I523" s="34">
        <v>300</v>
      </c>
      <c r="J523" s="34" t="s">
        <v>257</v>
      </c>
      <c r="K523" s="36">
        <v>20000</v>
      </c>
      <c r="L523" s="36">
        <f>+I523*K523</f>
        <v>6000000</v>
      </c>
    </row>
    <row r="524" spans="1:12">
      <c r="A524" s="30"/>
      <c r="B524" s="52"/>
      <c r="C524" s="289" t="s">
        <v>434</v>
      </c>
      <c r="D524" s="289"/>
      <c r="E524" s="289"/>
      <c r="F524" s="289"/>
      <c r="G524" s="289"/>
      <c r="H524" s="289"/>
      <c r="I524" s="38"/>
      <c r="J524" s="38"/>
      <c r="K524" s="39"/>
      <c r="L524" s="39"/>
    </row>
    <row r="525" spans="1:12">
      <c r="A525" s="53"/>
      <c r="B525" s="49">
        <v>20</v>
      </c>
      <c r="C525" s="290" t="s">
        <v>435</v>
      </c>
      <c r="D525" s="290"/>
      <c r="E525" s="290"/>
      <c r="F525" s="290"/>
      <c r="G525" s="290"/>
      <c r="H525" s="290"/>
      <c r="I525" s="34">
        <v>120</v>
      </c>
      <c r="J525" s="34" t="s">
        <v>182</v>
      </c>
      <c r="K525" s="36">
        <v>26000</v>
      </c>
      <c r="L525" s="36">
        <f>+I525*K525</f>
        <v>3120000</v>
      </c>
    </row>
    <row r="526" spans="1:12">
      <c r="A526" s="30"/>
      <c r="B526" s="37"/>
      <c r="C526" s="290" t="s">
        <v>436</v>
      </c>
      <c r="D526" s="290"/>
      <c r="E526" s="290"/>
      <c r="F526" s="290"/>
      <c r="G526" s="290"/>
      <c r="H526" s="290"/>
      <c r="I526" s="38"/>
      <c r="J526" s="38"/>
      <c r="K526" s="39"/>
      <c r="L526" s="39"/>
    </row>
    <row r="527" spans="1:12">
      <c r="A527" s="53"/>
      <c r="B527" s="31">
        <v>21</v>
      </c>
      <c r="C527" s="291" t="s">
        <v>437</v>
      </c>
      <c r="D527" s="291"/>
      <c r="E527" s="291"/>
      <c r="F527" s="291"/>
      <c r="G527" s="291"/>
      <c r="H527" s="291"/>
      <c r="I527" s="34">
        <v>36</v>
      </c>
      <c r="J527" s="34" t="s">
        <v>182</v>
      </c>
      <c r="K527" s="36">
        <v>30000</v>
      </c>
      <c r="L527" s="36">
        <f>+I527*K527</f>
        <v>1080000</v>
      </c>
    </row>
    <row r="528" spans="1:12">
      <c r="A528" s="30"/>
      <c r="B528" s="52"/>
      <c r="C528" s="289" t="s">
        <v>438</v>
      </c>
      <c r="D528" s="289"/>
      <c r="E528" s="289"/>
      <c r="F528" s="289"/>
      <c r="G528" s="289"/>
      <c r="H528" s="289"/>
      <c r="I528" s="38"/>
      <c r="J528" s="38"/>
      <c r="K528" s="39"/>
      <c r="L528" s="39"/>
    </row>
    <row r="529" spans="1:12">
      <c r="A529" s="53"/>
      <c r="B529" s="31">
        <v>22</v>
      </c>
      <c r="C529" s="291" t="s">
        <v>439</v>
      </c>
      <c r="D529" s="291"/>
      <c r="E529" s="291"/>
      <c r="F529" s="291"/>
      <c r="G529" s="291"/>
      <c r="H529" s="291"/>
      <c r="I529" s="34">
        <v>50</v>
      </c>
      <c r="J529" s="34" t="s">
        <v>182</v>
      </c>
      <c r="K529" s="36">
        <v>7000</v>
      </c>
      <c r="L529" s="36">
        <f>+I529*K529</f>
        <v>350000</v>
      </c>
    </row>
    <row r="530" spans="1:12">
      <c r="A530" s="30"/>
      <c r="B530" s="52"/>
      <c r="C530" s="289" t="s">
        <v>180</v>
      </c>
      <c r="D530" s="289"/>
      <c r="E530" s="289"/>
      <c r="F530" s="289"/>
      <c r="G530" s="289"/>
      <c r="H530" s="289"/>
      <c r="I530" s="38"/>
      <c r="J530" s="38"/>
      <c r="K530" s="39"/>
      <c r="L530" s="39"/>
    </row>
    <row r="531" spans="1:12">
      <c r="A531" s="53"/>
      <c r="B531" s="49">
        <v>23</v>
      </c>
      <c r="C531" s="290" t="s">
        <v>440</v>
      </c>
      <c r="D531" s="290"/>
      <c r="E531" s="290"/>
      <c r="F531" s="290"/>
      <c r="G531" s="290"/>
      <c r="H531" s="290"/>
      <c r="I531" s="34">
        <v>30</v>
      </c>
      <c r="J531" s="34" t="s">
        <v>405</v>
      </c>
      <c r="K531" s="36">
        <v>680700</v>
      </c>
      <c r="L531" s="36">
        <f>+I531*K531</f>
        <v>20421000</v>
      </c>
    </row>
    <row r="532" spans="1:12">
      <c r="A532" s="30"/>
      <c r="B532" s="37"/>
      <c r="C532" s="290" t="s">
        <v>180</v>
      </c>
      <c r="D532" s="290"/>
      <c r="E532" s="290"/>
      <c r="F532" s="290"/>
      <c r="G532" s="290"/>
      <c r="H532" s="290"/>
      <c r="I532" s="38"/>
      <c r="J532" s="38"/>
      <c r="K532" s="39"/>
      <c r="L532" s="39"/>
    </row>
    <row r="533" spans="1:12">
      <c r="A533" s="53"/>
      <c r="B533" s="31">
        <v>24</v>
      </c>
      <c r="C533" s="291" t="s">
        <v>441</v>
      </c>
      <c r="D533" s="291"/>
      <c r="E533" s="291"/>
      <c r="F533" s="291"/>
      <c r="G533" s="291"/>
      <c r="H533" s="291"/>
      <c r="I533" s="34">
        <v>40</v>
      </c>
      <c r="J533" s="34" t="s">
        <v>164</v>
      </c>
      <c r="K533" s="36">
        <v>50000</v>
      </c>
      <c r="L533" s="36">
        <f>+I533*K533</f>
        <v>2000000</v>
      </c>
    </row>
    <row r="534" spans="1:12">
      <c r="A534" s="30"/>
      <c r="B534" s="52"/>
      <c r="C534" s="289" t="s">
        <v>180</v>
      </c>
      <c r="D534" s="289"/>
      <c r="E534" s="289"/>
      <c r="F534" s="289"/>
      <c r="G534" s="289"/>
      <c r="H534" s="289"/>
      <c r="I534" s="38"/>
      <c r="J534" s="38"/>
      <c r="K534" s="39"/>
      <c r="L534" s="39"/>
    </row>
    <row r="535" spans="1:12">
      <c r="A535" s="53"/>
      <c r="B535" s="49">
        <v>25</v>
      </c>
      <c r="C535" s="290" t="s">
        <v>442</v>
      </c>
      <c r="D535" s="290"/>
      <c r="E535" s="290"/>
      <c r="F535" s="290"/>
      <c r="G535" s="290"/>
      <c r="H535" s="290"/>
      <c r="I535" s="34">
        <v>240</v>
      </c>
      <c r="J535" s="34" t="s">
        <v>257</v>
      </c>
      <c r="K535" s="36">
        <v>12000</v>
      </c>
      <c r="L535" s="36">
        <f>+I535*K535</f>
        <v>2880000</v>
      </c>
    </row>
    <row r="536" spans="1:12">
      <c r="A536" s="30"/>
      <c r="B536" s="37"/>
      <c r="C536" s="290" t="s">
        <v>180</v>
      </c>
      <c r="D536" s="290"/>
      <c r="E536" s="290"/>
      <c r="F536" s="290"/>
      <c r="G536" s="290"/>
      <c r="H536" s="290"/>
      <c r="I536" s="38"/>
      <c r="J536" s="38"/>
      <c r="K536" s="39"/>
      <c r="L536" s="39"/>
    </row>
    <row r="537" spans="1:12">
      <c r="A537" s="53"/>
      <c r="B537" s="31">
        <v>26</v>
      </c>
      <c r="C537" s="294" t="s">
        <v>443</v>
      </c>
      <c r="D537" s="294"/>
      <c r="E537" s="294"/>
      <c r="F537" s="294"/>
      <c r="G537" s="294"/>
      <c r="H537" s="294"/>
      <c r="I537" s="34">
        <v>30</v>
      </c>
      <c r="J537" s="34" t="s">
        <v>405</v>
      </c>
      <c r="K537" s="36">
        <v>550000</v>
      </c>
      <c r="L537" s="36">
        <f>+I537*K537</f>
        <v>16500000</v>
      </c>
    </row>
    <row r="538" spans="1:12">
      <c r="A538" s="30"/>
      <c r="B538" s="52"/>
      <c r="C538" s="289" t="s">
        <v>180</v>
      </c>
      <c r="D538" s="289"/>
      <c r="E538" s="289"/>
      <c r="F538" s="289"/>
      <c r="G538" s="289"/>
      <c r="H538" s="289"/>
      <c r="I538" s="38"/>
      <c r="J538" s="38"/>
      <c r="K538" s="39"/>
      <c r="L538" s="39"/>
    </row>
    <row r="539" spans="1:12">
      <c r="A539" s="53"/>
      <c r="B539" s="49">
        <v>27</v>
      </c>
      <c r="C539" s="290" t="s">
        <v>444</v>
      </c>
      <c r="D539" s="290"/>
      <c r="E539" s="290"/>
      <c r="F539" s="290"/>
      <c r="G539" s="290"/>
      <c r="H539" s="290"/>
      <c r="I539" s="34">
        <v>20</v>
      </c>
      <c r="J539" s="34" t="s">
        <v>182</v>
      </c>
      <c r="K539" s="36">
        <v>225000</v>
      </c>
      <c r="L539" s="36">
        <f>+I539*K539</f>
        <v>4500000</v>
      </c>
    </row>
    <row r="540" spans="1:12">
      <c r="A540" s="30"/>
      <c r="B540" s="37"/>
      <c r="C540" s="290" t="s">
        <v>445</v>
      </c>
      <c r="D540" s="290"/>
      <c r="E540" s="290"/>
      <c r="F540" s="290"/>
      <c r="G540" s="290"/>
      <c r="H540" s="290"/>
      <c r="I540" s="38"/>
      <c r="J540" s="38"/>
      <c r="K540" s="39"/>
      <c r="L540" s="39"/>
    </row>
    <row r="541" spans="1:12">
      <c r="A541" s="53"/>
      <c r="B541" s="31">
        <v>28</v>
      </c>
      <c r="C541" s="291" t="s">
        <v>446</v>
      </c>
      <c r="D541" s="291"/>
      <c r="E541" s="291"/>
      <c r="F541" s="291"/>
      <c r="G541" s="291"/>
      <c r="H541" s="291"/>
      <c r="I541" s="34">
        <v>2</v>
      </c>
      <c r="J541" s="34" t="s">
        <v>182</v>
      </c>
      <c r="K541" s="36">
        <v>80000</v>
      </c>
      <c r="L541" s="36">
        <f>+I541*K541</f>
        <v>160000</v>
      </c>
    </row>
    <row r="542" spans="1:12">
      <c r="A542" s="30"/>
      <c r="B542" s="52"/>
      <c r="C542" s="289" t="s">
        <v>180</v>
      </c>
      <c r="D542" s="289"/>
      <c r="E542" s="289"/>
      <c r="F542" s="289"/>
      <c r="G542" s="289"/>
      <c r="H542" s="289"/>
      <c r="I542" s="38"/>
      <c r="J542" s="38"/>
      <c r="K542" s="39"/>
      <c r="L542" s="39"/>
    </row>
    <row r="543" spans="1:12">
      <c r="A543" s="53"/>
      <c r="B543" s="31">
        <v>29</v>
      </c>
      <c r="C543" s="294" t="s">
        <v>447</v>
      </c>
      <c r="D543" s="294"/>
      <c r="E543" s="294"/>
      <c r="F543" s="294"/>
      <c r="G543" s="294"/>
      <c r="H543" s="294"/>
      <c r="I543" s="34">
        <v>30</v>
      </c>
      <c r="J543" s="34" t="s">
        <v>405</v>
      </c>
      <c r="K543" s="36">
        <v>650000</v>
      </c>
      <c r="L543" s="36">
        <f>+I543*K543</f>
        <v>19500000</v>
      </c>
    </row>
    <row r="544" spans="1:12">
      <c r="A544" s="30"/>
      <c r="B544" s="52"/>
      <c r="C544" s="289" t="s">
        <v>180</v>
      </c>
      <c r="D544" s="289"/>
      <c r="E544" s="289"/>
      <c r="F544" s="289"/>
      <c r="G544" s="289"/>
      <c r="H544" s="289"/>
      <c r="I544" s="38"/>
      <c r="J544" s="38"/>
      <c r="K544" s="39"/>
      <c r="L544" s="39"/>
    </row>
    <row r="545" spans="1:12">
      <c r="A545" s="53"/>
      <c r="B545" s="49">
        <v>30</v>
      </c>
      <c r="C545" s="290" t="s">
        <v>448</v>
      </c>
      <c r="D545" s="290"/>
      <c r="E545" s="290"/>
      <c r="F545" s="290"/>
      <c r="G545" s="290"/>
      <c r="H545" s="290"/>
      <c r="I545" s="34">
        <v>20</v>
      </c>
      <c r="J545" s="34" t="s">
        <v>182</v>
      </c>
      <c r="K545" s="36">
        <v>12500</v>
      </c>
      <c r="L545" s="36">
        <f>+I545*K545</f>
        <v>250000</v>
      </c>
    </row>
    <row r="546" spans="1:12">
      <c r="A546" s="30"/>
      <c r="B546" s="37"/>
      <c r="C546" s="290" t="s">
        <v>180</v>
      </c>
      <c r="D546" s="290"/>
      <c r="E546" s="290"/>
      <c r="F546" s="290"/>
      <c r="G546" s="290"/>
      <c r="H546" s="290"/>
      <c r="I546" s="38"/>
      <c r="J546" s="38"/>
      <c r="K546" s="39"/>
      <c r="L546" s="39"/>
    </row>
    <row r="547" spans="1:12">
      <c r="A547" s="53"/>
      <c r="B547" s="31">
        <v>31</v>
      </c>
      <c r="C547" s="291" t="s">
        <v>449</v>
      </c>
      <c r="D547" s="291"/>
      <c r="E547" s="291"/>
      <c r="F547" s="291"/>
      <c r="G547" s="291"/>
      <c r="H547" s="291"/>
      <c r="I547" s="34">
        <v>1</v>
      </c>
      <c r="J547" s="34" t="s">
        <v>409</v>
      </c>
      <c r="K547" s="36">
        <v>200000</v>
      </c>
      <c r="L547" s="36">
        <f>+I547*K547</f>
        <v>200000</v>
      </c>
    </row>
    <row r="548" spans="1:12">
      <c r="A548" s="30"/>
      <c r="B548" s="52"/>
      <c r="C548" s="289" t="s">
        <v>180</v>
      </c>
      <c r="D548" s="289"/>
      <c r="E548" s="289"/>
      <c r="F548" s="289"/>
      <c r="G548" s="289"/>
      <c r="H548" s="289"/>
      <c r="I548" s="38"/>
      <c r="J548" s="38"/>
      <c r="K548" s="39"/>
      <c r="L548" s="39"/>
    </row>
    <row r="549" spans="1:12">
      <c r="A549" s="53"/>
      <c r="B549" s="49">
        <v>32</v>
      </c>
      <c r="C549" s="290" t="s">
        <v>450</v>
      </c>
      <c r="D549" s="290"/>
      <c r="E549" s="290"/>
      <c r="F549" s="290"/>
      <c r="G549" s="290"/>
      <c r="H549" s="290"/>
      <c r="I549" s="34">
        <v>2</v>
      </c>
      <c r="J549" s="34" t="s">
        <v>409</v>
      </c>
      <c r="K549" s="36">
        <v>75000</v>
      </c>
      <c r="L549" s="36">
        <f>+I549*K549</f>
        <v>150000</v>
      </c>
    </row>
    <row r="550" spans="1:12">
      <c r="A550" s="30"/>
      <c r="B550" s="37"/>
      <c r="C550" s="290" t="s">
        <v>180</v>
      </c>
      <c r="D550" s="290"/>
      <c r="E550" s="290"/>
      <c r="F550" s="290"/>
      <c r="G550" s="290"/>
      <c r="H550" s="290"/>
      <c r="I550" s="38"/>
      <c r="J550" s="38"/>
      <c r="K550" s="39"/>
      <c r="L550" s="39"/>
    </row>
    <row r="551" spans="1:12">
      <c r="A551" s="53"/>
      <c r="B551" s="31">
        <v>33</v>
      </c>
      <c r="C551" s="291" t="s">
        <v>451</v>
      </c>
      <c r="D551" s="291"/>
      <c r="E551" s="291"/>
      <c r="F551" s="291"/>
      <c r="G551" s="291"/>
      <c r="H551" s="291"/>
      <c r="I551" s="34">
        <v>240</v>
      </c>
      <c r="J551" s="34" t="s">
        <v>342</v>
      </c>
      <c r="K551" s="36">
        <v>25000</v>
      </c>
      <c r="L551" s="36">
        <f>+I551*K551</f>
        <v>6000000</v>
      </c>
    </row>
    <row r="552" spans="1:12">
      <c r="A552" s="30"/>
      <c r="B552" s="52"/>
      <c r="C552" s="289" t="s">
        <v>452</v>
      </c>
      <c r="D552" s="289"/>
      <c r="E552" s="289"/>
      <c r="F552" s="289"/>
      <c r="G552" s="289"/>
      <c r="H552" s="289"/>
      <c r="I552" s="38"/>
      <c r="J552" s="38"/>
      <c r="K552" s="39"/>
      <c r="L552" s="39"/>
    </row>
    <row r="553" spans="1:12">
      <c r="A553" s="53"/>
      <c r="B553" s="49">
        <v>34</v>
      </c>
      <c r="C553" s="290" t="s">
        <v>451</v>
      </c>
      <c r="D553" s="290"/>
      <c r="E553" s="290"/>
      <c r="F553" s="290"/>
      <c r="G553" s="290"/>
      <c r="H553" s="290"/>
      <c r="I553" s="34">
        <v>200</v>
      </c>
      <c r="J553" s="34" t="s">
        <v>342</v>
      </c>
      <c r="K553" s="36">
        <v>16500</v>
      </c>
      <c r="L553" s="36">
        <f>+I553*K553</f>
        <v>3300000</v>
      </c>
    </row>
    <row r="554" spans="1:12">
      <c r="A554" s="30"/>
      <c r="B554" s="37"/>
      <c r="C554" s="290" t="s">
        <v>453</v>
      </c>
      <c r="D554" s="290"/>
      <c r="E554" s="290"/>
      <c r="F554" s="290"/>
      <c r="G554" s="290"/>
      <c r="H554" s="290"/>
      <c r="I554" s="38"/>
      <c r="J554" s="38"/>
      <c r="K554" s="39"/>
      <c r="L554" s="39"/>
    </row>
    <row r="555" spans="1:12">
      <c r="A555" s="53"/>
      <c r="B555" s="31">
        <v>35</v>
      </c>
      <c r="C555" s="291" t="s">
        <v>454</v>
      </c>
      <c r="D555" s="291"/>
      <c r="E555" s="291"/>
      <c r="F555" s="291"/>
      <c r="G555" s="291"/>
      <c r="H555" s="291"/>
      <c r="I555" s="34">
        <v>240</v>
      </c>
      <c r="J555" s="34" t="s">
        <v>257</v>
      </c>
      <c r="K555" s="36">
        <v>31200</v>
      </c>
      <c r="L555" s="36">
        <f>+I555*K555</f>
        <v>7488000</v>
      </c>
    </row>
    <row r="556" spans="1:12">
      <c r="A556" s="30"/>
      <c r="B556" s="52"/>
      <c r="C556" s="289" t="s">
        <v>180</v>
      </c>
      <c r="D556" s="289"/>
      <c r="E556" s="289"/>
      <c r="F556" s="289"/>
      <c r="G556" s="289"/>
      <c r="H556" s="289"/>
      <c r="I556" s="38"/>
      <c r="J556" s="38"/>
      <c r="K556" s="39"/>
      <c r="L556" s="39"/>
    </row>
    <row r="557" spans="1:12">
      <c r="A557" s="53"/>
      <c r="B557" s="49">
        <v>36</v>
      </c>
      <c r="C557" s="290" t="s">
        <v>455</v>
      </c>
      <c r="D557" s="290"/>
      <c r="E557" s="290"/>
      <c r="F557" s="290"/>
      <c r="G557" s="290"/>
      <c r="H557" s="290"/>
      <c r="I557" s="34">
        <v>200</v>
      </c>
      <c r="J557" s="34" t="s">
        <v>257</v>
      </c>
      <c r="K557" s="36">
        <v>2800</v>
      </c>
      <c r="L557" s="36">
        <f>+I557*K557</f>
        <v>560000</v>
      </c>
    </row>
    <row r="558" spans="1:12">
      <c r="A558" s="30"/>
      <c r="B558" s="37"/>
      <c r="C558" s="290" t="s">
        <v>456</v>
      </c>
      <c r="D558" s="290"/>
      <c r="E558" s="290"/>
      <c r="F558" s="290"/>
      <c r="G558" s="290"/>
      <c r="H558" s="290"/>
      <c r="I558" s="38"/>
      <c r="J558" s="38"/>
      <c r="K558" s="39"/>
      <c r="L558" s="39"/>
    </row>
    <row r="559" spans="1:12">
      <c r="A559" s="53"/>
      <c r="B559" s="31">
        <v>37</v>
      </c>
      <c r="C559" s="291" t="s">
        <v>455</v>
      </c>
      <c r="D559" s="291"/>
      <c r="E559" s="291"/>
      <c r="F559" s="291"/>
      <c r="G559" s="291"/>
      <c r="H559" s="291"/>
      <c r="I559" s="34">
        <v>120</v>
      </c>
      <c r="J559" s="34" t="s">
        <v>182</v>
      </c>
      <c r="K559" s="36">
        <v>6000</v>
      </c>
      <c r="L559" s="36">
        <f>+I559*K559</f>
        <v>720000</v>
      </c>
    </row>
    <row r="560" spans="1:12">
      <c r="A560" s="30"/>
      <c r="B560" s="52"/>
      <c r="C560" s="289" t="s">
        <v>457</v>
      </c>
      <c r="D560" s="289"/>
      <c r="E560" s="289"/>
      <c r="F560" s="289"/>
      <c r="G560" s="289"/>
      <c r="H560" s="289"/>
      <c r="I560" s="38"/>
      <c r="J560" s="38"/>
      <c r="K560" s="39"/>
      <c r="L560" s="39"/>
    </row>
    <row r="561" spans="1:12">
      <c r="A561" s="53"/>
      <c r="B561" s="49">
        <v>38</v>
      </c>
      <c r="C561" s="290" t="s">
        <v>458</v>
      </c>
      <c r="D561" s="290"/>
      <c r="E561" s="290"/>
      <c r="F561" s="290"/>
      <c r="G561" s="290"/>
      <c r="H561" s="290"/>
      <c r="I561" s="34">
        <v>160</v>
      </c>
      <c r="J561" s="34" t="s">
        <v>182</v>
      </c>
      <c r="K561" s="36">
        <v>9000</v>
      </c>
      <c r="L561" s="36">
        <f>+I561*K561</f>
        <v>1440000</v>
      </c>
    </row>
    <row r="562" spans="1:12">
      <c r="A562" s="30"/>
      <c r="B562" s="37"/>
      <c r="C562" s="290" t="s">
        <v>459</v>
      </c>
      <c r="D562" s="290"/>
      <c r="E562" s="290"/>
      <c r="F562" s="290"/>
      <c r="G562" s="290"/>
      <c r="H562" s="290"/>
      <c r="I562" s="38"/>
      <c r="J562" s="38"/>
      <c r="K562" s="39"/>
      <c r="L562" s="39"/>
    </row>
    <row r="563" spans="1:12">
      <c r="A563" s="53"/>
      <c r="B563" s="31">
        <v>39</v>
      </c>
      <c r="C563" s="291" t="s">
        <v>460</v>
      </c>
      <c r="D563" s="291"/>
      <c r="E563" s="291"/>
      <c r="F563" s="291"/>
      <c r="G563" s="291"/>
      <c r="H563" s="291"/>
      <c r="I563" s="34">
        <v>150</v>
      </c>
      <c r="J563" s="34" t="s">
        <v>182</v>
      </c>
      <c r="K563" s="36">
        <v>7500</v>
      </c>
      <c r="L563" s="36">
        <f>+I563*K563</f>
        <v>1125000</v>
      </c>
    </row>
    <row r="564" spans="1:12">
      <c r="A564" s="30"/>
      <c r="B564" s="52"/>
      <c r="C564" s="289" t="s">
        <v>461</v>
      </c>
      <c r="D564" s="289"/>
      <c r="E564" s="289"/>
      <c r="F564" s="289"/>
      <c r="G564" s="289"/>
      <c r="H564" s="289"/>
      <c r="I564" s="38"/>
      <c r="J564" s="38"/>
      <c r="K564" s="39"/>
      <c r="L564" s="39"/>
    </row>
    <row r="565" spans="1:12">
      <c r="A565" s="53"/>
      <c r="B565" s="49">
        <v>40</v>
      </c>
      <c r="C565" s="290" t="s">
        <v>462</v>
      </c>
      <c r="D565" s="290"/>
      <c r="E565" s="290"/>
      <c r="F565" s="290"/>
      <c r="G565" s="290"/>
      <c r="H565" s="290"/>
      <c r="I565" s="34">
        <v>50</v>
      </c>
      <c r="J565" s="34" t="s">
        <v>182</v>
      </c>
      <c r="K565" s="36">
        <v>25000</v>
      </c>
      <c r="L565" s="36">
        <f>+I565*K565</f>
        <v>1250000</v>
      </c>
    </row>
    <row r="566" spans="1:12">
      <c r="A566" s="30"/>
      <c r="B566" s="37"/>
      <c r="C566" s="290" t="s">
        <v>463</v>
      </c>
      <c r="D566" s="290"/>
      <c r="E566" s="290"/>
      <c r="F566" s="290"/>
      <c r="G566" s="290"/>
      <c r="H566" s="290"/>
      <c r="I566" s="38"/>
      <c r="J566" s="38"/>
      <c r="K566" s="39"/>
      <c r="L566" s="39"/>
    </row>
    <row r="567" spans="1:12">
      <c r="A567" s="53"/>
      <c r="B567" s="31">
        <v>41</v>
      </c>
      <c r="C567" s="291" t="s">
        <v>464</v>
      </c>
      <c r="D567" s="291"/>
      <c r="E567" s="291"/>
      <c r="F567" s="291"/>
      <c r="G567" s="291"/>
      <c r="H567" s="291"/>
      <c r="I567" s="34">
        <v>10</v>
      </c>
      <c r="J567" s="34" t="s">
        <v>182</v>
      </c>
      <c r="K567" s="36">
        <v>12000</v>
      </c>
      <c r="L567" s="36">
        <f>+I567*K567</f>
        <v>120000</v>
      </c>
    </row>
    <row r="568" spans="1:12">
      <c r="A568" s="30"/>
      <c r="B568" s="52"/>
      <c r="C568" s="289" t="s">
        <v>465</v>
      </c>
      <c r="D568" s="289"/>
      <c r="E568" s="289"/>
      <c r="F568" s="289"/>
      <c r="G568" s="289"/>
      <c r="H568" s="289"/>
      <c r="I568" s="38"/>
      <c r="J568" s="38"/>
      <c r="K568" s="39"/>
      <c r="L568" s="39"/>
    </row>
    <row r="569" spans="1:12">
      <c r="A569" s="53"/>
      <c r="B569" s="49">
        <v>42</v>
      </c>
      <c r="C569" s="290" t="s">
        <v>466</v>
      </c>
      <c r="D569" s="290"/>
      <c r="E569" s="290"/>
      <c r="F569" s="290"/>
      <c r="G569" s="290"/>
      <c r="H569" s="290"/>
      <c r="I569" s="34">
        <v>20</v>
      </c>
      <c r="J569" s="34" t="s">
        <v>182</v>
      </c>
      <c r="K569" s="36">
        <v>12500</v>
      </c>
      <c r="L569" s="36">
        <f>+I569*K569</f>
        <v>250000</v>
      </c>
    </row>
    <row r="570" spans="1:12">
      <c r="A570" s="30"/>
      <c r="B570" s="37"/>
      <c r="C570" s="290" t="s">
        <v>467</v>
      </c>
      <c r="D570" s="290"/>
      <c r="E570" s="290"/>
      <c r="F570" s="290"/>
      <c r="G570" s="290"/>
      <c r="H570" s="290"/>
      <c r="I570" s="38"/>
      <c r="J570" s="38"/>
      <c r="K570" s="39"/>
      <c r="L570" s="39"/>
    </row>
    <row r="571" spans="1:12">
      <c r="A571" s="53"/>
      <c r="B571" s="31">
        <v>43</v>
      </c>
      <c r="C571" s="291" t="s">
        <v>468</v>
      </c>
      <c r="D571" s="291"/>
      <c r="E571" s="291"/>
      <c r="F571" s="291"/>
      <c r="G571" s="291"/>
      <c r="H571" s="291"/>
      <c r="I571" s="34">
        <v>50</v>
      </c>
      <c r="J571" s="34" t="s">
        <v>182</v>
      </c>
      <c r="K571" s="36">
        <v>15000</v>
      </c>
      <c r="L571" s="36">
        <f>+I571*K571</f>
        <v>750000</v>
      </c>
    </row>
    <row r="572" spans="1:12">
      <c r="A572" s="30"/>
      <c r="B572" s="52"/>
      <c r="C572" s="289" t="s">
        <v>469</v>
      </c>
      <c r="D572" s="289"/>
      <c r="E572" s="289"/>
      <c r="F572" s="289"/>
      <c r="G572" s="289"/>
      <c r="H572" s="289"/>
      <c r="I572" s="38"/>
      <c r="J572" s="38"/>
      <c r="K572" s="39"/>
      <c r="L572" s="39"/>
    </row>
    <row r="573" spans="1:12">
      <c r="A573" s="53"/>
      <c r="B573" s="49">
        <v>44</v>
      </c>
      <c r="C573" s="290" t="s">
        <v>470</v>
      </c>
      <c r="D573" s="290"/>
      <c r="E573" s="290"/>
      <c r="F573" s="290"/>
      <c r="G573" s="290"/>
      <c r="H573" s="290"/>
      <c r="I573" s="34">
        <v>10</v>
      </c>
      <c r="J573" s="34" t="s">
        <v>182</v>
      </c>
      <c r="K573" s="36">
        <v>20000</v>
      </c>
      <c r="L573" s="36">
        <f>+I573*K573</f>
        <v>200000</v>
      </c>
    </row>
    <row r="574" spans="1:12">
      <c r="A574" s="30"/>
      <c r="B574" s="37"/>
      <c r="C574" s="290" t="s">
        <v>471</v>
      </c>
      <c r="D574" s="290"/>
      <c r="E574" s="290"/>
      <c r="F574" s="290"/>
      <c r="G574" s="290"/>
      <c r="H574" s="290"/>
      <c r="I574" s="38"/>
      <c r="J574" s="38"/>
      <c r="K574" s="39"/>
      <c r="L574" s="39"/>
    </row>
    <row r="575" spans="1:12">
      <c r="A575" s="53"/>
      <c r="B575" s="31">
        <v>45</v>
      </c>
      <c r="C575" s="291" t="s">
        <v>472</v>
      </c>
      <c r="D575" s="291"/>
      <c r="E575" s="291"/>
      <c r="F575" s="291"/>
      <c r="G575" s="291"/>
      <c r="H575" s="291"/>
      <c r="I575" s="34">
        <v>1</v>
      </c>
      <c r="J575" s="34" t="s">
        <v>409</v>
      </c>
      <c r="K575" s="36">
        <v>50000</v>
      </c>
      <c r="L575" s="36">
        <f>+I575*K575</f>
        <v>50000</v>
      </c>
    </row>
    <row r="576" spans="1:12">
      <c r="A576" s="30"/>
      <c r="B576" s="52"/>
      <c r="C576" s="289" t="s">
        <v>180</v>
      </c>
      <c r="D576" s="289"/>
      <c r="E576" s="289"/>
      <c r="F576" s="289"/>
      <c r="G576" s="289"/>
      <c r="H576" s="289"/>
      <c r="I576" s="38"/>
      <c r="J576" s="38"/>
      <c r="K576" s="39"/>
      <c r="L576" s="39"/>
    </row>
    <row r="577" spans="1:12">
      <c r="A577" s="53"/>
      <c r="B577" s="49">
        <v>46</v>
      </c>
      <c r="C577" s="290" t="s">
        <v>473</v>
      </c>
      <c r="D577" s="290"/>
      <c r="E577" s="290"/>
      <c r="F577" s="290"/>
      <c r="G577" s="290"/>
      <c r="H577" s="290"/>
      <c r="I577" s="34">
        <v>1</v>
      </c>
      <c r="J577" s="34" t="s">
        <v>409</v>
      </c>
      <c r="K577" s="36">
        <v>35000</v>
      </c>
      <c r="L577" s="36">
        <f>+I577*K577</f>
        <v>35000</v>
      </c>
    </row>
    <row r="578" spans="1:12">
      <c r="A578" s="30"/>
      <c r="B578" s="37"/>
      <c r="C578" s="290" t="s">
        <v>180</v>
      </c>
      <c r="D578" s="290"/>
      <c r="E578" s="290"/>
      <c r="F578" s="290"/>
      <c r="G578" s="290"/>
      <c r="H578" s="290"/>
      <c r="I578" s="38"/>
      <c r="J578" s="38"/>
      <c r="K578" s="39"/>
      <c r="L578" s="39"/>
    </row>
    <row r="579" spans="1:12">
      <c r="A579" s="53"/>
      <c r="B579" s="31">
        <v>47</v>
      </c>
      <c r="C579" s="291" t="s">
        <v>474</v>
      </c>
      <c r="D579" s="291"/>
      <c r="E579" s="291"/>
      <c r="F579" s="291"/>
      <c r="G579" s="291"/>
      <c r="H579" s="291"/>
      <c r="I579" s="34">
        <v>20</v>
      </c>
      <c r="J579" s="34" t="s">
        <v>182</v>
      </c>
      <c r="K579" s="36">
        <v>7000</v>
      </c>
      <c r="L579" s="36">
        <f>+I579*K579</f>
        <v>140000</v>
      </c>
    </row>
    <row r="580" spans="1:12">
      <c r="A580" s="30"/>
      <c r="B580" s="52"/>
      <c r="C580" s="289" t="s">
        <v>475</v>
      </c>
      <c r="D580" s="289"/>
      <c r="E580" s="289"/>
      <c r="F580" s="289"/>
      <c r="G580" s="289"/>
      <c r="H580" s="289"/>
      <c r="I580" s="38"/>
      <c r="J580" s="38"/>
      <c r="K580" s="39"/>
      <c r="L580" s="39"/>
    </row>
    <row r="581" spans="1:12">
      <c r="A581" s="53"/>
      <c r="B581" s="49">
        <v>48</v>
      </c>
      <c r="C581" s="290" t="s">
        <v>476</v>
      </c>
      <c r="D581" s="290"/>
      <c r="E581" s="290"/>
      <c r="F581" s="290"/>
      <c r="G581" s="290"/>
      <c r="H581" s="290"/>
      <c r="I581" s="34">
        <v>40</v>
      </c>
      <c r="J581" s="34" t="s">
        <v>182</v>
      </c>
      <c r="K581" s="36">
        <v>25000</v>
      </c>
      <c r="L581" s="36">
        <f>+I581*K581</f>
        <v>1000000</v>
      </c>
    </row>
    <row r="582" spans="1:12">
      <c r="A582" s="30"/>
      <c r="B582" s="37"/>
      <c r="C582" s="290" t="s">
        <v>477</v>
      </c>
      <c r="D582" s="290"/>
      <c r="E582" s="290"/>
      <c r="F582" s="290"/>
      <c r="G582" s="290"/>
      <c r="H582" s="290"/>
      <c r="I582" s="38"/>
      <c r="J582" s="38"/>
      <c r="K582" s="39"/>
      <c r="L582" s="39"/>
    </row>
    <row r="583" spans="1:12">
      <c r="A583" s="53"/>
      <c r="B583" s="31">
        <v>49</v>
      </c>
      <c r="C583" s="291" t="s">
        <v>478</v>
      </c>
      <c r="D583" s="291"/>
      <c r="E583" s="291"/>
      <c r="F583" s="291"/>
      <c r="G583" s="291"/>
      <c r="H583" s="291"/>
      <c r="I583" s="34">
        <v>100</v>
      </c>
      <c r="J583" s="34" t="s">
        <v>182</v>
      </c>
      <c r="K583" s="36">
        <v>20000</v>
      </c>
      <c r="L583" s="36">
        <f>+I583*K583</f>
        <v>2000000</v>
      </c>
    </row>
    <row r="584" spans="1:12">
      <c r="A584" s="30"/>
      <c r="B584" s="52"/>
      <c r="C584" s="289" t="s">
        <v>479</v>
      </c>
      <c r="D584" s="289"/>
      <c r="E584" s="289"/>
      <c r="F584" s="289"/>
      <c r="G584" s="289"/>
      <c r="H584" s="289"/>
      <c r="I584" s="38"/>
      <c r="J584" s="38"/>
      <c r="K584" s="39"/>
      <c r="L584" s="39"/>
    </row>
    <row r="585" spans="1:12">
      <c r="A585" s="53"/>
      <c r="B585" s="49">
        <v>50</v>
      </c>
      <c r="C585" s="290" t="s">
        <v>480</v>
      </c>
      <c r="D585" s="290"/>
      <c r="E585" s="290"/>
      <c r="F585" s="290"/>
      <c r="G585" s="290"/>
      <c r="H585" s="290"/>
      <c r="I585" s="34">
        <v>10</v>
      </c>
      <c r="J585" s="34" t="s">
        <v>182</v>
      </c>
      <c r="K585" s="36">
        <v>60000</v>
      </c>
      <c r="L585" s="36">
        <f>+I585*K585</f>
        <v>600000</v>
      </c>
    </row>
    <row r="586" spans="1:12">
      <c r="A586" s="30"/>
      <c r="B586" s="37"/>
      <c r="C586" s="290" t="s">
        <v>481</v>
      </c>
      <c r="D586" s="290"/>
      <c r="E586" s="290"/>
      <c r="F586" s="290"/>
      <c r="G586" s="290"/>
      <c r="H586" s="290"/>
      <c r="I586" s="38"/>
      <c r="J586" s="38"/>
      <c r="K586" s="39"/>
      <c r="L586" s="39"/>
    </row>
    <row r="587" spans="1:12">
      <c r="A587" s="53"/>
      <c r="B587" s="31">
        <v>51</v>
      </c>
      <c r="C587" s="291" t="s">
        <v>482</v>
      </c>
      <c r="D587" s="291"/>
      <c r="E587" s="291"/>
      <c r="F587" s="291"/>
      <c r="G587" s="291"/>
      <c r="H587" s="291"/>
      <c r="I587" s="34">
        <v>600</v>
      </c>
      <c r="J587" s="34" t="s">
        <v>342</v>
      </c>
      <c r="K587" s="36">
        <v>11000</v>
      </c>
      <c r="L587" s="36">
        <f>+I587*K587</f>
        <v>6600000</v>
      </c>
    </row>
    <row r="588" spans="1:12">
      <c r="A588" s="30"/>
      <c r="B588" s="52"/>
      <c r="C588" s="289" t="s">
        <v>483</v>
      </c>
      <c r="D588" s="289"/>
      <c r="E588" s="289"/>
      <c r="F588" s="289"/>
      <c r="G588" s="289"/>
      <c r="H588" s="289"/>
      <c r="I588" s="38"/>
      <c r="J588" s="38"/>
      <c r="K588" s="39"/>
      <c r="L588" s="39"/>
    </row>
    <row r="589" spans="1:12">
      <c r="A589" s="53"/>
      <c r="B589" s="49">
        <v>52</v>
      </c>
      <c r="C589" s="290" t="s">
        <v>484</v>
      </c>
      <c r="D589" s="290"/>
      <c r="E589" s="290"/>
      <c r="F589" s="290"/>
      <c r="G589" s="290"/>
      <c r="H589" s="290"/>
      <c r="I589" s="34">
        <v>400</v>
      </c>
      <c r="J589" s="34" t="s">
        <v>485</v>
      </c>
      <c r="K589" s="36">
        <v>16000</v>
      </c>
      <c r="L589" s="36">
        <f>+I589*K589</f>
        <v>6400000</v>
      </c>
    </row>
    <row r="590" spans="1:12">
      <c r="A590" s="30"/>
      <c r="B590" s="37"/>
      <c r="C590" s="290" t="s">
        <v>486</v>
      </c>
      <c r="D590" s="290"/>
      <c r="E590" s="290"/>
      <c r="F590" s="290"/>
      <c r="G590" s="290"/>
      <c r="H590" s="290"/>
      <c r="I590" s="38"/>
      <c r="J590" s="38"/>
      <c r="K590" s="39"/>
      <c r="L590" s="39"/>
    </row>
    <row r="591" spans="1:12">
      <c r="A591" s="53"/>
      <c r="B591" s="31">
        <v>53</v>
      </c>
      <c r="C591" s="291" t="s">
        <v>487</v>
      </c>
      <c r="D591" s="291"/>
      <c r="E591" s="291"/>
      <c r="F591" s="291"/>
      <c r="G591" s="291"/>
      <c r="H591" s="291"/>
      <c r="I591" s="34">
        <v>35</v>
      </c>
      <c r="J591" s="34" t="s">
        <v>182</v>
      </c>
      <c r="K591" s="36">
        <v>60000</v>
      </c>
      <c r="L591" s="36">
        <f>+I591*K591</f>
        <v>2100000</v>
      </c>
    </row>
    <row r="592" spans="1:12">
      <c r="A592" s="30"/>
      <c r="B592" s="52"/>
      <c r="C592" s="289" t="s">
        <v>488</v>
      </c>
      <c r="D592" s="289"/>
      <c r="E592" s="289"/>
      <c r="F592" s="289"/>
      <c r="G592" s="289"/>
      <c r="H592" s="289"/>
      <c r="I592" s="38"/>
      <c r="J592" s="38"/>
      <c r="K592" s="39"/>
      <c r="L592" s="39"/>
    </row>
    <row r="593" spans="1:12">
      <c r="A593" s="53"/>
      <c r="B593" s="49">
        <v>54</v>
      </c>
      <c r="C593" s="290" t="s">
        <v>489</v>
      </c>
      <c r="D593" s="290"/>
      <c r="E593" s="290"/>
      <c r="F593" s="290"/>
      <c r="G593" s="290"/>
      <c r="H593" s="290"/>
      <c r="I593" s="34">
        <v>30</v>
      </c>
      <c r="J593" s="34" t="s">
        <v>405</v>
      </c>
      <c r="K593" s="36">
        <v>525000</v>
      </c>
      <c r="L593" s="36">
        <f>+I593*K593</f>
        <v>15750000</v>
      </c>
    </row>
    <row r="594" spans="1:12">
      <c r="A594" s="30"/>
      <c r="B594" s="37"/>
      <c r="C594" s="290" t="s">
        <v>180</v>
      </c>
      <c r="D594" s="290"/>
      <c r="E594" s="290"/>
      <c r="F594" s="290"/>
      <c r="G594" s="290"/>
      <c r="H594" s="290"/>
      <c r="I594" s="38"/>
      <c r="J594" s="38"/>
      <c r="K594" s="39"/>
      <c r="L594" s="39"/>
    </row>
    <row r="595" spans="1:12">
      <c r="A595" s="53"/>
      <c r="B595" s="31">
        <v>55</v>
      </c>
      <c r="C595" s="291" t="s">
        <v>490</v>
      </c>
      <c r="D595" s="291"/>
      <c r="E595" s="291"/>
      <c r="F595" s="291"/>
      <c r="G595" s="291"/>
      <c r="H595" s="291"/>
      <c r="I595" s="34">
        <v>100</v>
      </c>
      <c r="J595" s="34" t="s">
        <v>182</v>
      </c>
      <c r="K595" s="36">
        <v>20000</v>
      </c>
      <c r="L595" s="36">
        <f>+I595*K595</f>
        <v>2000000</v>
      </c>
    </row>
    <row r="596" spans="1:12">
      <c r="A596" s="30"/>
      <c r="B596" s="52"/>
      <c r="C596" s="289" t="s">
        <v>491</v>
      </c>
      <c r="D596" s="289"/>
      <c r="E596" s="289"/>
      <c r="F596" s="289"/>
      <c r="G596" s="289"/>
      <c r="H596" s="289"/>
      <c r="I596" s="38"/>
      <c r="J596" s="38"/>
      <c r="K596" s="39"/>
      <c r="L596" s="39"/>
    </row>
    <row r="597" spans="1:12">
      <c r="A597" s="53"/>
      <c r="B597" s="49">
        <v>56</v>
      </c>
      <c r="C597" s="290" t="s">
        <v>492</v>
      </c>
      <c r="D597" s="290"/>
      <c r="E597" s="290"/>
      <c r="F597" s="290"/>
      <c r="G597" s="290"/>
      <c r="H597" s="290"/>
      <c r="I597" s="34">
        <v>300</v>
      </c>
      <c r="J597" s="34" t="s">
        <v>342</v>
      </c>
      <c r="K597" s="36">
        <v>15500</v>
      </c>
      <c r="L597" s="36">
        <f>+I597*K597</f>
        <v>4650000</v>
      </c>
    </row>
    <row r="598" spans="1:12">
      <c r="A598" s="30"/>
      <c r="B598" s="37"/>
      <c r="C598" s="290" t="s">
        <v>493</v>
      </c>
      <c r="D598" s="290"/>
      <c r="E598" s="290"/>
      <c r="F598" s="290"/>
      <c r="G598" s="290"/>
      <c r="H598" s="290"/>
      <c r="I598" s="38"/>
      <c r="J598" s="38"/>
      <c r="K598" s="39"/>
      <c r="L598" s="39"/>
    </row>
    <row r="599" spans="1:12">
      <c r="A599" s="53"/>
      <c r="B599" s="31">
        <v>57</v>
      </c>
      <c r="C599" s="291" t="s">
        <v>492</v>
      </c>
      <c r="D599" s="291"/>
      <c r="E599" s="291"/>
      <c r="F599" s="291"/>
      <c r="G599" s="291"/>
      <c r="H599" s="291"/>
      <c r="I599" s="34">
        <v>300</v>
      </c>
      <c r="J599" s="34" t="s">
        <v>257</v>
      </c>
      <c r="K599" s="36">
        <v>23000</v>
      </c>
      <c r="L599" s="36">
        <f>+I599*K599</f>
        <v>6900000</v>
      </c>
    </row>
    <row r="600" spans="1:12">
      <c r="A600" s="30"/>
      <c r="B600" s="52"/>
      <c r="C600" s="289" t="s">
        <v>494</v>
      </c>
      <c r="D600" s="289"/>
      <c r="E600" s="289"/>
      <c r="F600" s="289"/>
      <c r="G600" s="289"/>
      <c r="H600" s="289"/>
      <c r="I600" s="38"/>
      <c r="J600" s="38"/>
      <c r="K600" s="39"/>
      <c r="L600" s="39"/>
    </row>
    <row r="601" spans="1:12">
      <c r="A601" s="53"/>
      <c r="B601" s="49">
        <v>58</v>
      </c>
      <c r="C601" s="290" t="s">
        <v>495</v>
      </c>
      <c r="D601" s="290"/>
      <c r="E601" s="290"/>
      <c r="F601" s="290"/>
      <c r="G601" s="290"/>
      <c r="H601" s="290"/>
      <c r="I601" s="34">
        <v>25</v>
      </c>
      <c r="J601" s="34" t="s">
        <v>182</v>
      </c>
      <c r="K601" s="36">
        <v>200000</v>
      </c>
      <c r="L601" s="36">
        <f>+I601*K601</f>
        <v>5000000</v>
      </c>
    </row>
    <row r="602" spans="1:12">
      <c r="A602" s="30"/>
      <c r="B602" s="59"/>
      <c r="C602" s="290" t="s">
        <v>496</v>
      </c>
      <c r="D602" s="290"/>
      <c r="E602" s="290"/>
      <c r="F602" s="290"/>
      <c r="G602" s="290"/>
      <c r="H602" s="290"/>
      <c r="I602" s="38"/>
      <c r="J602" s="38"/>
      <c r="K602" s="39"/>
      <c r="L602" s="39"/>
    </row>
    <row r="603" spans="1:12">
      <c r="A603" s="53"/>
      <c r="B603" s="33">
        <v>59</v>
      </c>
      <c r="C603" s="291" t="s">
        <v>497</v>
      </c>
      <c r="D603" s="291"/>
      <c r="E603" s="291"/>
      <c r="F603" s="291"/>
      <c r="G603" s="291"/>
      <c r="H603" s="291"/>
      <c r="I603" s="34">
        <v>6</v>
      </c>
      <c r="J603" s="34" t="s">
        <v>182</v>
      </c>
      <c r="K603" s="36">
        <v>50000</v>
      </c>
      <c r="L603" s="36">
        <f>+I603*K603</f>
        <v>300000</v>
      </c>
    </row>
    <row r="604" spans="1:12">
      <c r="A604" s="30"/>
      <c r="B604" s="52"/>
      <c r="C604" s="289" t="s">
        <v>180</v>
      </c>
      <c r="D604" s="289"/>
      <c r="E604" s="289"/>
      <c r="F604" s="289"/>
      <c r="G604" s="289"/>
      <c r="H604" s="289"/>
      <c r="I604" s="38"/>
      <c r="J604" s="38"/>
      <c r="K604" s="39"/>
      <c r="L604" s="39"/>
    </row>
    <row r="605" spans="1:12">
      <c r="A605" s="53"/>
      <c r="B605" s="31">
        <v>60</v>
      </c>
      <c r="C605" s="290" t="s">
        <v>498</v>
      </c>
      <c r="D605" s="290"/>
      <c r="E605" s="290"/>
      <c r="F605" s="290"/>
      <c r="G605" s="290"/>
      <c r="H605" s="290"/>
      <c r="I605" s="34">
        <v>20</v>
      </c>
      <c r="J605" s="34" t="s">
        <v>182</v>
      </c>
      <c r="K605" s="36">
        <v>235000</v>
      </c>
      <c r="L605" s="36">
        <f>+I605*K605</f>
        <v>4700000</v>
      </c>
    </row>
    <row r="606" spans="1:12">
      <c r="A606" s="30"/>
      <c r="B606" s="52"/>
      <c r="C606" s="290" t="s">
        <v>173</v>
      </c>
      <c r="D606" s="290"/>
      <c r="E606" s="290"/>
      <c r="F606" s="290"/>
      <c r="G606" s="290"/>
      <c r="H606" s="290"/>
      <c r="I606" s="38"/>
      <c r="J606" s="38"/>
      <c r="K606" s="39"/>
      <c r="L606" s="39"/>
    </row>
    <row r="607" spans="1:12">
      <c r="A607" s="53"/>
      <c r="B607" s="49">
        <v>61</v>
      </c>
      <c r="C607" s="291" t="s">
        <v>498</v>
      </c>
      <c r="D607" s="291"/>
      <c r="E607" s="291"/>
      <c r="F607" s="291"/>
      <c r="G607" s="291"/>
      <c r="H607" s="291"/>
      <c r="I607" s="34">
        <v>20</v>
      </c>
      <c r="J607" s="34" t="s">
        <v>182</v>
      </c>
      <c r="K607" s="36">
        <v>100000</v>
      </c>
      <c r="L607" s="36">
        <f>+I607*K607</f>
        <v>2000000</v>
      </c>
    </row>
    <row r="608" spans="1:12">
      <c r="A608" s="30"/>
      <c r="B608" s="59"/>
      <c r="C608" s="289" t="s">
        <v>247</v>
      </c>
      <c r="D608" s="289"/>
      <c r="E608" s="289"/>
      <c r="F608" s="289"/>
      <c r="G608" s="289"/>
      <c r="H608" s="289"/>
      <c r="I608" s="38"/>
      <c r="J608" s="38"/>
      <c r="K608" s="39"/>
      <c r="L608" s="39"/>
    </row>
    <row r="609" spans="1:12">
      <c r="A609" s="53"/>
      <c r="B609" s="33">
        <v>62</v>
      </c>
      <c r="C609" s="290" t="s">
        <v>498</v>
      </c>
      <c r="D609" s="290"/>
      <c r="E609" s="290"/>
      <c r="F609" s="290"/>
      <c r="G609" s="290"/>
      <c r="H609" s="290"/>
      <c r="I609" s="34">
        <v>20</v>
      </c>
      <c r="J609" s="34" t="s">
        <v>182</v>
      </c>
      <c r="K609" s="36">
        <v>170000</v>
      </c>
      <c r="L609" s="36">
        <f>+I609*K609</f>
        <v>3400000</v>
      </c>
    </row>
    <row r="610" spans="1:12">
      <c r="A610" s="30"/>
      <c r="B610" s="52"/>
      <c r="C610" s="290" t="s">
        <v>240</v>
      </c>
      <c r="D610" s="290"/>
      <c r="E610" s="290"/>
      <c r="F610" s="290"/>
      <c r="G610" s="290"/>
      <c r="H610" s="290"/>
      <c r="I610" s="38"/>
      <c r="J610" s="38"/>
      <c r="K610" s="39"/>
      <c r="L610" s="39"/>
    </row>
    <row r="611" spans="1:12">
      <c r="A611" s="53"/>
      <c r="B611" s="31">
        <v>63</v>
      </c>
      <c r="C611" s="291" t="s">
        <v>499</v>
      </c>
      <c r="D611" s="291"/>
      <c r="E611" s="291"/>
      <c r="F611" s="291"/>
      <c r="G611" s="291"/>
      <c r="H611" s="291"/>
      <c r="I611" s="34">
        <v>10</v>
      </c>
      <c r="J611" s="34" t="s">
        <v>182</v>
      </c>
      <c r="K611" s="36">
        <v>20000</v>
      </c>
      <c r="L611" s="36">
        <f>+I611*K611</f>
        <v>200000</v>
      </c>
    </row>
    <row r="612" spans="1:12">
      <c r="A612" s="30"/>
      <c r="B612" s="52"/>
      <c r="C612" s="289" t="s">
        <v>180</v>
      </c>
      <c r="D612" s="289"/>
      <c r="E612" s="289"/>
      <c r="F612" s="289"/>
      <c r="G612" s="289"/>
      <c r="H612" s="289"/>
      <c r="I612" s="38"/>
      <c r="J612" s="38"/>
      <c r="K612" s="39"/>
      <c r="L612" s="39"/>
    </row>
    <row r="613" spans="1:12">
      <c r="A613" s="53"/>
      <c r="B613" s="49">
        <v>64</v>
      </c>
      <c r="C613" s="290" t="s">
        <v>500</v>
      </c>
      <c r="D613" s="290"/>
      <c r="E613" s="290"/>
      <c r="F613" s="290"/>
      <c r="G613" s="290"/>
      <c r="H613" s="290"/>
      <c r="I613" s="34">
        <v>2500</v>
      </c>
      <c r="J613" s="34" t="s">
        <v>249</v>
      </c>
      <c r="K613" s="36">
        <v>4000</v>
      </c>
      <c r="L613" s="36">
        <f>+I613*K613</f>
        <v>10000000</v>
      </c>
    </row>
    <row r="614" spans="1:12">
      <c r="A614" s="63"/>
      <c r="B614" s="59"/>
      <c r="C614" s="289" t="s">
        <v>501</v>
      </c>
      <c r="D614" s="289"/>
      <c r="E614" s="289"/>
      <c r="F614" s="289"/>
      <c r="G614" s="289"/>
      <c r="H614" s="289"/>
      <c r="I614" s="38"/>
      <c r="J614" s="38"/>
      <c r="K614" s="39"/>
      <c r="L614" s="39"/>
    </row>
    <row r="615" spans="1:12">
      <c r="A615" s="53"/>
      <c r="B615" s="33">
        <v>65</v>
      </c>
      <c r="C615" s="291" t="s">
        <v>502</v>
      </c>
      <c r="D615" s="291"/>
      <c r="E615" s="291"/>
      <c r="F615" s="291"/>
      <c r="G615" s="291"/>
      <c r="H615" s="291"/>
      <c r="I615" s="34">
        <v>750</v>
      </c>
      <c r="J615" s="34" t="s">
        <v>342</v>
      </c>
      <c r="K615" s="36">
        <v>13500</v>
      </c>
      <c r="L615" s="36">
        <f>+I615*K615</f>
        <v>10125000</v>
      </c>
    </row>
    <row r="616" spans="1:12">
      <c r="A616" s="30"/>
      <c r="B616" s="52"/>
      <c r="C616" s="289" t="s">
        <v>503</v>
      </c>
      <c r="D616" s="289"/>
      <c r="E616" s="289"/>
      <c r="F616" s="289"/>
      <c r="G616" s="289"/>
      <c r="H616" s="289"/>
      <c r="I616" s="38"/>
      <c r="J616" s="38"/>
      <c r="K616" s="39"/>
      <c r="L616" s="39"/>
    </row>
    <row r="617" spans="1:12">
      <c r="A617" s="53"/>
      <c r="B617" s="31">
        <v>66</v>
      </c>
      <c r="C617" s="290" t="s">
        <v>504</v>
      </c>
      <c r="D617" s="290"/>
      <c r="E617" s="290"/>
      <c r="F617" s="290"/>
      <c r="G617" s="290"/>
      <c r="H617" s="290"/>
      <c r="I617" s="34">
        <v>3</v>
      </c>
      <c r="J617" s="34" t="s">
        <v>168</v>
      </c>
      <c r="K617" s="36">
        <v>15000</v>
      </c>
      <c r="L617" s="36">
        <f>+I617*K617</f>
        <v>45000</v>
      </c>
    </row>
    <row r="618" spans="1:12">
      <c r="A618" s="30"/>
      <c r="B618" s="52"/>
      <c r="C618" s="289" t="s">
        <v>180</v>
      </c>
      <c r="D618" s="289"/>
      <c r="E618" s="289"/>
      <c r="F618" s="289"/>
      <c r="G618" s="289"/>
      <c r="H618" s="289"/>
      <c r="I618" s="38"/>
      <c r="J618" s="38"/>
      <c r="K618" s="39"/>
      <c r="L618" s="39"/>
    </row>
    <row r="619" spans="1:12">
      <c r="A619" s="30"/>
      <c r="B619" s="49">
        <v>67</v>
      </c>
      <c r="C619" s="290" t="s">
        <v>505</v>
      </c>
      <c r="D619" s="290"/>
      <c r="E619" s="290"/>
      <c r="F619" s="290"/>
      <c r="G619" s="290"/>
      <c r="H619" s="290"/>
      <c r="I619" s="34">
        <v>20</v>
      </c>
      <c r="J619" s="34" t="s">
        <v>168</v>
      </c>
      <c r="K619" s="36">
        <v>115000</v>
      </c>
      <c r="L619" s="36">
        <f>+I619*K619</f>
        <v>2300000</v>
      </c>
    </row>
    <row r="620" spans="1:12">
      <c r="A620" s="30"/>
      <c r="B620" s="59"/>
      <c r="C620" s="290" t="s">
        <v>180</v>
      </c>
      <c r="D620" s="290"/>
      <c r="E620" s="290"/>
      <c r="F620" s="290"/>
      <c r="G620" s="290"/>
      <c r="H620" s="290"/>
      <c r="I620" s="38"/>
      <c r="J620" s="38"/>
      <c r="K620" s="39"/>
      <c r="L620" s="39"/>
    </row>
    <row r="621" spans="1:12">
      <c r="A621" s="53"/>
      <c r="B621" s="33">
        <v>68</v>
      </c>
      <c r="C621" s="291" t="s">
        <v>506</v>
      </c>
      <c r="D621" s="291"/>
      <c r="E621" s="291"/>
      <c r="F621" s="291"/>
      <c r="G621" s="291"/>
      <c r="H621" s="291"/>
      <c r="I621" s="34">
        <v>2</v>
      </c>
      <c r="J621" s="34" t="s">
        <v>182</v>
      </c>
      <c r="K621" s="36">
        <v>150000</v>
      </c>
      <c r="L621" s="36">
        <f>+I621*K621</f>
        <v>300000</v>
      </c>
    </row>
    <row r="622" spans="1:12">
      <c r="A622" s="30"/>
      <c r="B622" s="52"/>
      <c r="C622" s="289" t="s">
        <v>180</v>
      </c>
      <c r="D622" s="289"/>
      <c r="E622" s="289"/>
      <c r="F622" s="289"/>
      <c r="G622" s="289"/>
      <c r="H622" s="289"/>
      <c r="I622" s="38"/>
      <c r="J622" s="38"/>
      <c r="K622" s="39"/>
      <c r="L622" s="39"/>
    </row>
    <row r="623" spans="1:12">
      <c r="A623" s="53"/>
      <c r="B623" s="31">
        <v>69</v>
      </c>
      <c r="C623" s="290" t="s">
        <v>507</v>
      </c>
      <c r="D623" s="290"/>
      <c r="E623" s="290"/>
      <c r="F623" s="290"/>
      <c r="G623" s="290"/>
      <c r="H623" s="290"/>
      <c r="I623" s="34">
        <v>300</v>
      </c>
      <c r="J623" s="34" t="s">
        <v>342</v>
      </c>
      <c r="K623" s="36">
        <v>23000</v>
      </c>
      <c r="L623" s="36">
        <f>+I623*K623</f>
        <v>6900000</v>
      </c>
    </row>
    <row r="624" spans="1:12">
      <c r="A624" s="30"/>
      <c r="B624" s="52"/>
      <c r="C624" s="290" t="s">
        <v>508</v>
      </c>
      <c r="D624" s="290"/>
      <c r="E624" s="290"/>
      <c r="F624" s="290"/>
      <c r="G624" s="290"/>
      <c r="H624" s="290"/>
      <c r="I624" s="38"/>
      <c r="J624" s="38"/>
      <c r="K624" s="39"/>
      <c r="L624" s="39"/>
    </row>
    <row r="625" spans="1:12">
      <c r="A625" s="53"/>
      <c r="B625" s="49">
        <v>70</v>
      </c>
      <c r="C625" s="291" t="s">
        <v>509</v>
      </c>
      <c r="D625" s="291"/>
      <c r="E625" s="291"/>
      <c r="F625" s="291"/>
      <c r="G625" s="291"/>
      <c r="H625" s="291"/>
      <c r="I625" s="34">
        <v>10</v>
      </c>
      <c r="J625" s="34" t="s">
        <v>182</v>
      </c>
      <c r="K625" s="36">
        <v>75000</v>
      </c>
      <c r="L625" s="36">
        <f>+I625*K625</f>
        <v>750000</v>
      </c>
    </row>
    <row r="626" spans="1:12">
      <c r="A626" s="30"/>
      <c r="B626" s="59"/>
      <c r="C626" s="289" t="s">
        <v>510</v>
      </c>
      <c r="D626" s="289"/>
      <c r="E626" s="289"/>
      <c r="F626" s="289"/>
      <c r="G626" s="289"/>
      <c r="H626" s="289"/>
      <c r="I626" s="38"/>
      <c r="J626" s="38"/>
      <c r="K626" s="39"/>
      <c r="L626" s="39"/>
    </row>
    <row r="627" spans="1:12">
      <c r="A627" s="30"/>
      <c r="B627" s="33">
        <v>71</v>
      </c>
      <c r="C627" s="291" t="s">
        <v>511</v>
      </c>
      <c r="D627" s="291"/>
      <c r="E627" s="291"/>
      <c r="F627" s="291"/>
      <c r="G627" s="291"/>
      <c r="H627" s="291"/>
      <c r="I627" s="34">
        <v>30</v>
      </c>
      <c r="J627" s="34" t="s">
        <v>182</v>
      </c>
      <c r="K627" s="36">
        <v>78000</v>
      </c>
      <c r="L627" s="36">
        <f>+I627*K627</f>
        <v>2340000</v>
      </c>
    </row>
    <row r="628" spans="1:12">
      <c r="A628" s="30"/>
      <c r="B628" s="59"/>
      <c r="C628" s="289" t="s">
        <v>180</v>
      </c>
      <c r="D628" s="289"/>
      <c r="E628" s="289"/>
      <c r="F628" s="289"/>
      <c r="G628" s="289"/>
      <c r="H628" s="289"/>
      <c r="I628" s="38"/>
      <c r="J628" s="38"/>
      <c r="K628" s="39"/>
      <c r="L628" s="39"/>
    </row>
    <row r="629" spans="1:12">
      <c r="A629" s="30"/>
      <c r="B629" s="53">
        <v>72</v>
      </c>
      <c r="C629" s="291" t="s">
        <v>512</v>
      </c>
      <c r="D629" s="291"/>
      <c r="E629" s="291"/>
      <c r="F629" s="291"/>
      <c r="G629" s="291"/>
      <c r="H629" s="291"/>
      <c r="I629" s="34">
        <v>30</v>
      </c>
      <c r="J629" s="34" t="s">
        <v>182</v>
      </c>
      <c r="K629" s="36">
        <v>50000</v>
      </c>
      <c r="L629" s="36">
        <f>+I629*K629</f>
        <v>1500000</v>
      </c>
    </row>
    <row r="630" spans="1:12">
      <c r="A630" s="30"/>
      <c r="B630" s="53"/>
      <c r="C630" s="289" t="s">
        <v>513</v>
      </c>
      <c r="D630" s="289"/>
      <c r="E630" s="289"/>
      <c r="F630" s="289"/>
      <c r="G630" s="289"/>
      <c r="H630" s="289"/>
      <c r="I630" s="38"/>
      <c r="J630" s="38"/>
      <c r="K630" s="39"/>
      <c r="L630" s="39"/>
    </row>
    <row r="631" spans="1:12">
      <c r="A631" s="53"/>
      <c r="B631" s="33">
        <v>73</v>
      </c>
      <c r="C631" s="291" t="s">
        <v>514</v>
      </c>
      <c r="D631" s="291"/>
      <c r="E631" s="291"/>
      <c r="F631" s="291"/>
      <c r="G631" s="291"/>
      <c r="H631" s="291"/>
      <c r="I631" s="34">
        <v>2</v>
      </c>
      <c r="J631" s="34" t="s">
        <v>182</v>
      </c>
      <c r="K631" s="36">
        <v>20000</v>
      </c>
      <c r="L631" s="36">
        <f>+I631*K631</f>
        <v>40000</v>
      </c>
    </row>
    <row r="632" spans="1:12">
      <c r="A632" s="30"/>
      <c r="B632" s="52"/>
      <c r="C632" s="289" t="s">
        <v>515</v>
      </c>
      <c r="D632" s="289"/>
      <c r="E632" s="289"/>
      <c r="F632" s="289"/>
      <c r="G632" s="289"/>
      <c r="H632" s="289"/>
      <c r="I632" s="38"/>
      <c r="J632" s="38"/>
      <c r="K632" s="39"/>
      <c r="L632" s="39"/>
    </row>
    <row r="633" spans="1:12">
      <c r="A633" s="19" t="s">
        <v>516</v>
      </c>
      <c r="B633" s="292" t="s">
        <v>517</v>
      </c>
      <c r="C633" s="292"/>
      <c r="D633" s="292"/>
      <c r="E633" s="292"/>
      <c r="F633" s="292"/>
      <c r="G633" s="292"/>
      <c r="H633" s="292"/>
      <c r="I633" s="24"/>
      <c r="J633" s="13"/>
      <c r="K633" s="13"/>
      <c r="L633" s="23">
        <f>SUM(L634:L647)</f>
        <v>32800000</v>
      </c>
    </row>
    <row r="634" spans="1:12">
      <c r="A634" s="33"/>
      <c r="B634" s="31">
        <v>1</v>
      </c>
      <c r="C634" s="291" t="s">
        <v>518</v>
      </c>
      <c r="D634" s="291"/>
      <c r="E634" s="291"/>
      <c r="F634" s="291"/>
      <c r="G634" s="291"/>
      <c r="H634" s="291"/>
      <c r="I634" s="34">
        <v>250</v>
      </c>
      <c r="J634" s="34" t="s">
        <v>182</v>
      </c>
      <c r="K634" s="36">
        <v>5000</v>
      </c>
      <c r="L634" s="36">
        <f>+I634*K634</f>
        <v>1250000</v>
      </c>
    </row>
    <row r="635" spans="1:12">
      <c r="A635" s="30"/>
      <c r="B635" s="37"/>
      <c r="C635" s="290" t="s">
        <v>519</v>
      </c>
      <c r="D635" s="290"/>
      <c r="E635" s="290"/>
      <c r="F635" s="290"/>
      <c r="G635" s="290"/>
      <c r="H635" s="290"/>
      <c r="I635" s="38"/>
      <c r="J635" s="38"/>
      <c r="K635" s="39"/>
      <c r="L635" s="39"/>
    </row>
    <row r="636" spans="1:12">
      <c r="A636" s="53"/>
      <c r="B636" s="31">
        <v>2</v>
      </c>
      <c r="C636" s="291" t="s">
        <v>520</v>
      </c>
      <c r="D636" s="291"/>
      <c r="E636" s="291"/>
      <c r="F636" s="291"/>
      <c r="G636" s="291"/>
      <c r="H636" s="291"/>
      <c r="I636" s="34">
        <v>30</v>
      </c>
      <c r="J636" s="34" t="s">
        <v>521</v>
      </c>
      <c r="K636" s="36">
        <v>275000</v>
      </c>
      <c r="L636" s="36">
        <f>+I636*K636</f>
        <v>8250000</v>
      </c>
    </row>
    <row r="637" spans="1:12">
      <c r="A637" s="30"/>
      <c r="B637" s="52"/>
      <c r="C637" s="289" t="s">
        <v>522</v>
      </c>
      <c r="D637" s="289"/>
      <c r="E637" s="289"/>
      <c r="F637" s="289"/>
      <c r="G637" s="289"/>
      <c r="H637" s="289"/>
      <c r="I637" s="38"/>
      <c r="J637" s="38"/>
      <c r="K637" s="39"/>
      <c r="L637" s="39"/>
    </row>
    <row r="638" spans="1:12">
      <c r="A638" s="53"/>
      <c r="B638" s="49">
        <v>3</v>
      </c>
      <c r="C638" s="290" t="s">
        <v>520</v>
      </c>
      <c r="D638" s="290"/>
      <c r="E638" s="290"/>
      <c r="F638" s="290"/>
      <c r="G638" s="290"/>
      <c r="H638" s="290"/>
      <c r="I638" s="34">
        <v>12</v>
      </c>
      <c r="J638" s="34" t="s">
        <v>521</v>
      </c>
      <c r="K638" s="36">
        <v>275000</v>
      </c>
      <c r="L638" s="36">
        <f>+I638*K638</f>
        <v>3300000</v>
      </c>
    </row>
    <row r="639" spans="1:12">
      <c r="A639" s="30"/>
      <c r="B639" s="37"/>
      <c r="C639" s="290" t="s">
        <v>523</v>
      </c>
      <c r="D639" s="290"/>
      <c r="E639" s="290"/>
      <c r="F639" s="290"/>
      <c r="G639" s="290"/>
      <c r="H639" s="290"/>
      <c r="I639" s="38"/>
      <c r="J639" s="38"/>
      <c r="K639" s="39"/>
      <c r="L639" s="39"/>
    </row>
    <row r="640" spans="1:12">
      <c r="A640" s="53"/>
      <c r="B640" s="31">
        <v>4</v>
      </c>
      <c r="C640" s="291" t="s">
        <v>524</v>
      </c>
      <c r="D640" s="291"/>
      <c r="E640" s="291"/>
      <c r="F640" s="291"/>
      <c r="G640" s="291"/>
      <c r="H640" s="291"/>
      <c r="I640" s="34">
        <v>20</v>
      </c>
      <c r="J640" s="34" t="s">
        <v>521</v>
      </c>
      <c r="K640" s="36">
        <v>50000</v>
      </c>
      <c r="L640" s="36">
        <f>+I640*K640</f>
        <v>1000000</v>
      </c>
    </row>
    <row r="641" spans="1:13">
      <c r="A641" s="30"/>
      <c r="B641" s="52"/>
      <c r="C641" s="289" t="s">
        <v>525</v>
      </c>
      <c r="D641" s="289"/>
      <c r="E641" s="289"/>
      <c r="F641" s="289"/>
      <c r="G641" s="289"/>
      <c r="H641" s="289"/>
      <c r="I641" s="38"/>
      <c r="J641" s="38"/>
      <c r="K641" s="39"/>
      <c r="L641" s="39"/>
    </row>
    <row r="642" spans="1:13">
      <c r="A642" s="30"/>
      <c r="B642" s="31">
        <v>5</v>
      </c>
      <c r="C642" s="291" t="s">
        <v>526</v>
      </c>
      <c r="D642" s="291"/>
      <c r="E642" s="291"/>
      <c r="F642" s="291"/>
      <c r="G642" s="291"/>
      <c r="H642" s="291"/>
      <c r="I642" s="34">
        <v>25</v>
      </c>
      <c r="J642" s="34" t="s">
        <v>521</v>
      </c>
      <c r="K642" s="36">
        <v>385000</v>
      </c>
      <c r="L642" s="36">
        <f>+I642*K642</f>
        <v>9625000</v>
      </c>
    </row>
    <row r="643" spans="1:13">
      <c r="A643" s="30"/>
      <c r="B643" s="52"/>
      <c r="C643" s="289" t="s">
        <v>180</v>
      </c>
      <c r="D643" s="289"/>
      <c r="E643" s="289"/>
      <c r="F643" s="289"/>
      <c r="G643" s="289"/>
      <c r="H643" s="289"/>
      <c r="I643" s="38"/>
      <c r="J643" s="38"/>
      <c r="K643" s="39"/>
      <c r="L643" s="39"/>
    </row>
    <row r="644" spans="1:13">
      <c r="A644" s="30"/>
      <c r="B644" s="31">
        <v>6</v>
      </c>
      <c r="C644" s="291" t="s">
        <v>856</v>
      </c>
      <c r="D644" s="291"/>
      <c r="E644" s="291"/>
      <c r="F644" s="291"/>
      <c r="G644" s="291"/>
      <c r="H644" s="291"/>
      <c r="I644" s="34">
        <v>15</v>
      </c>
      <c r="J644" s="34" t="s">
        <v>521</v>
      </c>
      <c r="K644" s="36">
        <v>275000</v>
      </c>
      <c r="L644" s="36">
        <f>+I644*K644</f>
        <v>4125000</v>
      </c>
    </row>
    <row r="645" spans="1:13">
      <c r="A645" s="30"/>
      <c r="B645" s="52"/>
      <c r="C645" s="289" t="s">
        <v>855</v>
      </c>
      <c r="D645" s="289"/>
      <c r="E645" s="289"/>
      <c r="F645" s="289"/>
      <c r="G645" s="289"/>
      <c r="H645" s="289"/>
      <c r="I645" s="38"/>
      <c r="J645" s="38"/>
      <c r="K645" s="39"/>
      <c r="L645" s="39"/>
    </row>
    <row r="646" spans="1:13">
      <c r="A646" s="30"/>
      <c r="B646" s="31">
        <v>7</v>
      </c>
      <c r="C646" s="291" t="s">
        <v>856</v>
      </c>
      <c r="D646" s="291"/>
      <c r="E646" s="291"/>
      <c r="F646" s="291"/>
      <c r="G646" s="291"/>
      <c r="H646" s="291"/>
      <c r="I646" s="34">
        <v>35</v>
      </c>
      <c r="J646" s="34" t="s">
        <v>521</v>
      </c>
      <c r="K646" s="36">
        <v>150000</v>
      </c>
      <c r="L646" s="36">
        <f>+I646*K646</f>
        <v>5250000</v>
      </c>
    </row>
    <row r="647" spans="1:13">
      <c r="A647" s="30"/>
      <c r="B647" s="52"/>
      <c r="C647" s="289" t="s">
        <v>857</v>
      </c>
      <c r="D647" s="289"/>
      <c r="E647" s="289"/>
      <c r="F647" s="289"/>
      <c r="G647" s="289"/>
      <c r="H647" s="289"/>
      <c r="I647" s="38"/>
      <c r="J647" s="38"/>
      <c r="K647" s="39"/>
      <c r="L647" s="39"/>
    </row>
    <row r="648" spans="1:13">
      <c r="A648" s="19" t="s">
        <v>527</v>
      </c>
      <c r="B648" s="329" t="s">
        <v>528</v>
      </c>
      <c r="C648" s="329"/>
      <c r="D648" s="329"/>
      <c r="E648" s="329"/>
      <c r="F648" s="329"/>
      <c r="G648" s="329"/>
      <c r="H648" s="329"/>
      <c r="I648" s="24"/>
      <c r="J648" s="13"/>
      <c r="K648" s="22"/>
      <c r="L648" s="26">
        <f>SUM(L649:L654)</f>
        <v>17750000</v>
      </c>
    </row>
    <row r="649" spans="1:13">
      <c r="A649" s="33"/>
      <c r="B649" s="31">
        <v>1</v>
      </c>
      <c r="C649" s="291" t="s">
        <v>529</v>
      </c>
      <c r="D649" s="291"/>
      <c r="E649" s="291"/>
      <c r="F649" s="291"/>
      <c r="G649" s="291"/>
      <c r="H649" s="291"/>
      <c r="I649" s="34">
        <v>250</v>
      </c>
      <c r="J649" s="34"/>
      <c r="K649" s="36">
        <v>25000</v>
      </c>
      <c r="L649" s="36">
        <f>I649*K649</f>
        <v>6250000</v>
      </c>
    </row>
    <row r="650" spans="1:13">
      <c r="A650" s="30"/>
      <c r="B650" s="52"/>
      <c r="C650" s="289" t="s">
        <v>180</v>
      </c>
      <c r="D650" s="289"/>
      <c r="E650" s="289"/>
      <c r="F650" s="289"/>
      <c r="G650" s="289"/>
      <c r="H650" s="289"/>
      <c r="I650" s="38"/>
      <c r="J650" s="38"/>
      <c r="K650" s="39"/>
      <c r="L650" s="39"/>
    </row>
    <row r="651" spans="1:13">
      <c r="A651" s="53"/>
      <c r="B651" s="49">
        <v>2</v>
      </c>
      <c r="C651" s="290" t="s">
        <v>530</v>
      </c>
      <c r="D651" s="290"/>
      <c r="E651" s="290"/>
      <c r="F651" s="290"/>
      <c r="G651" s="290"/>
      <c r="H651" s="290"/>
      <c r="I651" s="34">
        <v>20</v>
      </c>
      <c r="J651" s="34"/>
      <c r="K651" s="36">
        <v>200000</v>
      </c>
      <c r="L651" s="36">
        <f t="shared" ref="L651" si="179">I651*K651</f>
        <v>4000000</v>
      </c>
    </row>
    <row r="652" spans="1:13">
      <c r="A652" s="30"/>
      <c r="B652" s="37"/>
      <c r="C652" s="290" t="s">
        <v>180</v>
      </c>
      <c r="D652" s="290"/>
      <c r="E652" s="290"/>
      <c r="F652" s="290"/>
      <c r="G652" s="290"/>
      <c r="H652" s="290"/>
      <c r="I652" s="38"/>
      <c r="J652" s="38"/>
      <c r="K652" s="39"/>
      <c r="L652" s="39"/>
    </row>
    <row r="653" spans="1:13">
      <c r="A653" s="30"/>
      <c r="B653" s="31">
        <v>3</v>
      </c>
      <c r="C653" s="294" t="s">
        <v>531</v>
      </c>
      <c r="D653" s="294"/>
      <c r="E653" s="294"/>
      <c r="F653" s="294"/>
      <c r="G653" s="294"/>
      <c r="H653" s="294"/>
      <c r="I653" s="34">
        <v>15</v>
      </c>
      <c r="J653" s="34"/>
      <c r="K653" s="36">
        <v>500000</v>
      </c>
      <c r="L653" s="36">
        <f t="shared" ref="L653" si="180">I653*K653</f>
        <v>7500000</v>
      </c>
    </row>
    <row r="654" spans="1:13">
      <c r="A654" s="63"/>
      <c r="B654" s="52"/>
      <c r="C654" s="327" t="s">
        <v>180</v>
      </c>
      <c r="D654" s="327"/>
      <c r="E654" s="327"/>
      <c r="F654" s="327"/>
      <c r="G654" s="327"/>
      <c r="H654" s="327"/>
      <c r="I654" s="38"/>
      <c r="J654" s="38"/>
      <c r="K654" s="39"/>
      <c r="L654" s="39"/>
    </row>
    <row r="655" spans="1:13">
      <c r="A655" s="19" t="s">
        <v>532</v>
      </c>
      <c r="B655" s="307" t="s">
        <v>533</v>
      </c>
      <c r="C655" s="307"/>
      <c r="D655" s="307"/>
      <c r="E655" s="307"/>
      <c r="F655" s="307"/>
      <c r="G655" s="307"/>
      <c r="H655" s="307"/>
      <c r="I655" s="24"/>
      <c r="J655" s="13"/>
      <c r="K655" s="22"/>
      <c r="L655" s="26">
        <f>SUM(L656:L845)</f>
        <v>309670250</v>
      </c>
      <c r="M655" s="41"/>
    </row>
    <row r="656" spans="1:13">
      <c r="A656" s="30"/>
      <c r="B656" s="33">
        <v>1</v>
      </c>
      <c r="C656" s="328" t="s">
        <v>534</v>
      </c>
      <c r="D656" s="328"/>
      <c r="E656" s="328"/>
      <c r="F656" s="328"/>
      <c r="G656" s="328"/>
      <c r="H656" s="328"/>
      <c r="I656" s="34">
        <v>5</v>
      </c>
      <c r="J656" s="34" t="s">
        <v>182</v>
      </c>
      <c r="K656" s="36">
        <v>190000</v>
      </c>
      <c r="L656" s="36">
        <f>+I656*K656</f>
        <v>950000</v>
      </c>
    </row>
    <row r="657" spans="1:12">
      <c r="A657" s="30"/>
      <c r="B657" s="63"/>
      <c r="C657" s="327" t="s">
        <v>180</v>
      </c>
      <c r="D657" s="327"/>
      <c r="E657" s="327"/>
      <c r="F657" s="327"/>
      <c r="G657" s="327"/>
      <c r="H657" s="327"/>
      <c r="I657" s="38"/>
      <c r="J657" s="38"/>
      <c r="K657" s="39"/>
      <c r="L657" s="39"/>
    </row>
    <row r="658" spans="1:12">
      <c r="A658" s="53"/>
      <c r="B658" s="49">
        <v>2</v>
      </c>
      <c r="C658" s="290" t="s">
        <v>535</v>
      </c>
      <c r="D658" s="290"/>
      <c r="E658" s="290"/>
      <c r="F658" s="290"/>
      <c r="G658" s="290"/>
      <c r="H658" s="290"/>
      <c r="I658" s="34">
        <v>1</v>
      </c>
      <c r="J658" s="34" t="s">
        <v>182</v>
      </c>
      <c r="K658" s="36">
        <v>20000</v>
      </c>
      <c r="L658" s="36">
        <f>+I658*K658</f>
        <v>20000</v>
      </c>
    </row>
    <row r="659" spans="1:12">
      <c r="A659" s="30"/>
      <c r="B659" s="37"/>
      <c r="C659" s="290" t="s">
        <v>536</v>
      </c>
      <c r="D659" s="290"/>
      <c r="E659" s="290"/>
      <c r="F659" s="290"/>
      <c r="G659" s="290"/>
      <c r="H659" s="290"/>
      <c r="I659" s="38"/>
      <c r="J659" s="38"/>
      <c r="K659" s="39"/>
      <c r="L659" s="39"/>
    </row>
    <row r="660" spans="1:12">
      <c r="A660" s="53"/>
      <c r="B660" s="31">
        <v>3</v>
      </c>
      <c r="C660" s="291" t="s">
        <v>537</v>
      </c>
      <c r="D660" s="291"/>
      <c r="E660" s="291"/>
      <c r="F660" s="291"/>
      <c r="G660" s="291"/>
      <c r="H660" s="291"/>
      <c r="I660" s="34">
        <v>1</v>
      </c>
      <c r="J660" s="34" t="s">
        <v>182</v>
      </c>
      <c r="K660" s="36">
        <v>22000</v>
      </c>
      <c r="L660" s="36">
        <f>+I660*K660</f>
        <v>22000</v>
      </c>
    </row>
    <row r="661" spans="1:12">
      <c r="A661" s="30"/>
      <c r="B661" s="52"/>
      <c r="C661" s="289" t="s">
        <v>536</v>
      </c>
      <c r="D661" s="289"/>
      <c r="E661" s="289"/>
      <c r="F661" s="289"/>
      <c r="G661" s="289"/>
      <c r="H661" s="289"/>
      <c r="I661" s="38"/>
      <c r="J661" s="38"/>
      <c r="K661" s="39"/>
      <c r="L661" s="39"/>
    </row>
    <row r="662" spans="1:12">
      <c r="A662" s="53"/>
      <c r="B662" s="33">
        <v>4</v>
      </c>
      <c r="C662" s="290" t="s">
        <v>538</v>
      </c>
      <c r="D662" s="290"/>
      <c r="E662" s="290"/>
      <c r="F662" s="290"/>
      <c r="G662" s="290"/>
      <c r="H662" s="290"/>
      <c r="I662" s="34">
        <v>3</v>
      </c>
      <c r="J662" s="34" t="s">
        <v>182</v>
      </c>
      <c r="K662" s="36">
        <v>35000</v>
      </c>
      <c r="L662" s="36">
        <f>+I662*K662</f>
        <v>105000</v>
      </c>
    </row>
    <row r="663" spans="1:12">
      <c r="A663" s="30"/>
      <c r="B663" s="63"/>
      <c r="C663" s="290" t="s">
        <v>539</v>
      </c>
      <c r="D663" s="290"/>
      <c r="E663" s="290"/>
      <c r="F663" s="290"/>
      <c r="G663" s="290"/>
      <c r="H663" s="290"/>
      <c r="I663" s="38"/>
      <c r="J663" s="38"/>
      <c r="K663" s="39"/>
      <c r="L663" s="39"/>
    </row>
    <row r="664" spans="1:12">
      <c r="A664" s="53"/>
      <c r="B664" s="49">
        <v>5</v>
      </c>
      <c r="C664" s="291" t="s">
        <v>540</v>
      </c>
      <c r="D664" s="291"/>
      <c r="E664" s="291"/>
      <c r="F664" s="291"/>
      <c r="G664" s="291"/>
      <c r="H664" s="291"/>
      <c r="I664" s="34">
        <v>3</v>
      </c>
      <c r="J664" s="34" t="s">
        <v>541</v>
      </c>
      <c r="K664" s="36">
        <v>1500</v>
      </c>
      <c r="L664" s="36">
        <f>+I664*K664</f>
        <v>4500</v>
      </c>
    </row>
    <row r="665" spans="1:12">
      <c r="A665" s="30"/>
      <c r="B665" s="37"/>
      <c r="C665" s="289" t="s">
        <v>536</v>
      </c>
      <c r="D665" s="289"/>
      <c r="E665" s="289"/>
      <c r="F665" s="289"/>
      <c r="G665" s="289"/>
      <c r="H665" s="289"/>
      <c r="I665" s="38"/>
      <c r="J665" s="38"/>
      <c r="K665" s="39"/>
      <c r="L665" s="39"/>
    </row>
    <row r="666" spans="1:12">
      <c r="A666" s="53"/>
      <c r="B666" s="31">
        <v>6</v>
      </c>
      <c r="C666" s="291" t="s">
        <v>542</v>
      </c>
      <c r="D666" s="291"/>
      <c r="E666" s="291"/>
      <c r="F666" s="291"/>
      <c r="G666" s="291"/>
      <c r="H666" s="291"/>
      <c r="I666" s="34">
        <v>2</v>
      </c>
      <c r="J666" s="34" t="s">
        <v>541</v>
      </c>
      <c r="K666" s="36">
        <v>2000</v>
      </c>
      <c r="L666" s="36">
        <f>+I666*K666</f>
        <v>4000</v>
      </c>
    </row>
    <row r="667" spans="1:12">
      <c r="A667" s="30"/>
      <c r="B667" s="52"/>
      <c r="C667" s="289" t="s">
        <v>536</v>
      </c>
      <c r="D667" s="289"/>
      <c r="E667" s="289"/>
      <c r="F667" s="289"/>
      <c r="G667" s="289"/>
      <c r="H667" s="289"/>
      <c r="I667" s="38"/>
      <c r="J667" s="38"/>
      <c r="K667" s="39"/>
      <c r="L667" s="39"/>
    </row>
    <row r="668" spans="1:12">
      <c r="A668" s="53"/>
      <c r="B668" s="53">
        <v>7</v>
      </c>
      <c r="C668" s="323" t="s">
        <v>543</v>
      </c>
      <c r="D668" s="324"/>
      <c r="E668" s="324"/>
      <c r="F668" s="324"/>
      <c r="G668" s="324"/>
      <c r="H668" s="324"/>
      <c r="I668" s="34">
        <v>5</v>
      </c>
      <c r="J668" s="34" t="s">
        <v>182</v>
      </c>
      <c r="K668" s="36">
        <v>600</v>
      </c>
      <c r="L668" s="36">
        <f>+I668*K668</f>
        <v>3000</v>
      </c>
    </row>
    <row r="669" spans="1:12">
      <c r="A669" s="30"/>
      <c r="B669" s="37"/>
      <c r="C669" s="289" t="s">
        <v>536</v>
      </c>
      <c r="D669" s="289"/>
      <c r="E669" s="289"/>
      <c r="F669" s="289"/>
      <c r="G669" s="289"/>
      <c r="H669" s="289"/>
      <c r="I669" s="38"/>
      <c r="J669" s="38"/>
      <c r="K669" s="39"/>
      <c r="L669" s="39"/>
    </row>
    <row r="670" spans="1:12">
      <c r="A670" s="53"/>
      <c r="B670" s="31">
        <v>8</v>
      </c>
      <c r="C670" s="290" t="s">
        <v>544</v>
      </c>
      <c r="D670" s="290"/>
      <c r="E670" s="290"/>
      <c r="F670" s="290"/>
      <c r="G670" s="290"/>
      <c r="H670" s="290"/>
      <c r="I670" s="34">
        <v>1</v>
      </c>
      <c r="J670" s="34" t="s">
        <v>545</v>
      </c>
      <c r="K670" s="36">
        <v>15000</v>
      </c>
      <c r="L670" s="36">
        <f>+I670*K670</f>
        <v>15000</v>
      </c>
    </row>
    <row r="671" spans="1:12">
      <c r="A671" s="30"/>
      <c r="B671" s="52"/>
      <c r="C671" s="290" t="s">
        <v>536</v>
      </c>
      <c r="D671" s="290"/>
      <c r="E671" s="290"/>
      <c r="F671" s="290"/>
      <c r="G671" s="290"/>
      <c r="H671" s="290"/>
      <c r="I671" s="38"/>
      <c r="J671" s="38"/>
      <c r="K671" s="39"/>
      <c r="L671" s="39"/>
    </row>
    <row r="672" spans="1:12">
      <c r="A672" s="53"/>
      <c r="B672" s="33">
        <v>9</v>
      </c>
      <c r="C672" s="291" t="s">
        <v>546</v>
      </c>
      <c r="D672" s="291"/>
      <c r="E672" s="291"/>
      <c r="F672" s="291"/>
      <c r="G672" s="291"/>
      <c r="H672" s="291"/>
      <c r="I672" s="34">
        <v>2</v>
      </c>
      <c r="J672" s="34" t="s">
        <v>182</v>
      </c>
      <c r="K672" s="36">
        <v>40000</v>
      </c>
      <c r="L672" s="36">
        <f>+I672*K672</f>
        <v>80000</v>
      </c>
    </row>
    <row r="673" spans="1:12">
      <c r="A673" s="30"/>
      <c r="B673" s="63"/>
      <c r="C673" s="289" t="s">
        <v>539</v>
      </c>
      <c r="D673" s="289"/>
      <c r="E673" s="289"/>
      <c r="F673" s="289"/>
      <c r="G673" s="289"/>
      <c r="H673" s="289"/>
      <c r="I673" s="38"/>
      <c r="J673" s="38"/>
      <c r="K673" s="39"/>
      <c r="L673" s="39"/>
    </row>
    <row r="674" spans="1:12">
      <c r="A674" s="53"/>
      <c r="B674" s="49">
        <v>10</v>
      </c>
      <c r="C674" s="290" t="s">
        <v>547</v>
      </c>
      <c r="D674" s="290"/>
      <c r="E674" s="290"/>
      <c r="F674" s="290"/>
      <c r="G674" s="290"/>
      <c r="H674" s="290"/>
      <c r="I674" s="34">
        <v>2</v>
      </c>
      <c r="J674" s="34" t="s">
        <v>182</v>
      </c>
      <c r="K674" s="36">
        <v>2500</v>
      </c>
      <c r="L674" s="36">
        <f>+I674*K674</f>
        <v>5000</v>
      </c>
    </row>
    <row r="675" spans="1:12">
      <c r="A675" s="30"/>
      <c r="B675" s="37"/>
      <c r="C675" s="290" t="s">
        <v>536</v>
      </c>
      <c r="D675" s="290"/>
      <c r="E675" s="290"/>
      <c r="F675" s="290"/>
      <c r="G675" s="290"/>
      <c r="H675" s="290"/>
      <c r="I675" s="38"/>
      <c r="J675" s="38"/>
      <c r="K675" s="39"/>
      <c r="L675" s="39"/>
    </row>
    <row r="676" spans="1:12">
      <c r="A676" s="30"/>
      <c r="B676" s="31">
        <v>11</v>
      </c>
      <c r="C676" s="291" t="s">
        <v>548</v>
      </c>
      <c r="D676" s="291"/>
      <c r="E676" s="291"/>
      <c r="F676" s="291"/>
      <c r="G676" s="291"/>
      <c r="H676" s="291"/>
      <c r="I676" s="34">
        <v>4</v>
      </c>
      <c r="J676" s="34" t="s">
        <v>168</v>
      </c>
      <c r="K676" s="36">
        <v>200000</v>
      </c>
      <c r="L676" s="36">
        <f>+I676*K676</f>
        <v>800000</v>
      </c>
    </row>
    <row r="677" spans="1:12">
      <c r="A677" s="30"/>
      <c r="B677" s="52"/>
      <c r="C677" s="289" t="s">
        <v>549</v>
      </c>
      <c r="D677" s="289"/>
      <c r="E677" s="289"/>
      <c r="F677" s="289"/>
      <c r="G677" s="289"/>
      <c r="H677" s="289"/>
      <c r="I677" s="38"/>
      <c r="J677" s="38"/>
      <c r="K677" s="39"/>
      <c r="L677" s="39"/>
    </row>
    <row r="678" spans="1:12">
      <c r="A678" s="53"/>
      <c r="B678" s="33">
        <v>12</v>
      </c>
      <c r="C678" s="291" t="s">
        <v>550</v>
      </c>
      <c r="D678" s="291"/>
      <c r="E678" s="291"/>
      <c r="F678" s="291"/>
      <c r="G678" s="291"/>
      <c r="H678" s="291"/>
      <c r="I678" s="34">
        <v>2</v>
      </c>
      <c r="J678" s="34" t="s">
        <v>182</v>
      </c>
      <c r="K678" s="36">
        <v>4500</v>
      </c>
      <c r="L678" s="36">
        <f>+I678*K678</f>
        <v>9000</v>
      </c>
    </row>
    <row r="679" spans="1:12">
      <c r="A679" s="30"/>
      <c r="B679" s="63"/>
      <c r="C679" s="289" t="s">
        <v>536</v>
      </c>
      <c r="D679" s="289"/>
      <c r="E679" s="289"/>
      <c r="F679" s="289"/>
      <c r="G679" s="289"/>
      <c r="H679" s="289"/>
      <c r="I679" s="38"/>
      <c r="J679" s="38"/>
      <c r="K679" s="39"/>
      <c r="L679" s="39"/>
    </row>
    <row r="680" spans="1:12">
      <c r="A680" s="53"/>
      <c r="B680" s="49">
        <v>13</v>
      </c>
      <c r="C680" s="290" t="s">
        <v>551</v>
      </c>
      <c r="D680" s="290"/>
      <c r="E680" s="290"/>
      <c r="F680" s="290"/>
      <c r="G680" s="290"/>
      <c r="H680" s="290"/>
      <c r="I680" s="34">
        <v>5</v>
      </c>
      <c r="J680" s="34" t="s">
        <v>249</v>
      </c>
      <c r="K680" s="36">
        <v>90000</v>
      </c>
      <c r="L680" s="36">
        <f>+I680*K680</f>
        <v>450000</v>
      </c>
    </row>
    <row r="681" spans="1:12">
      <c r="A681" s="30"/>
      <c r="B681" s="37"/>
      <c r="C681" s="290" t="s">
        <v>552</v>
      </c>
      <c r="D681" s="290"/>
      <c r="E681" s="290"/>
      <c r="F681" s="290"/>
      <c r="G681" s="290"/>
      <c r="H681" s="290"/>
      <c r="I681" s="38"/>
      <c r="J681" s="38"/>
      <c r="K681" s="39"/>
      <c r="L681" s="39"/>
    </row>
    <row r="682" spans="1:12">
      <c r="A682" s="53"/>
      <c r="B682" s="31">
        <v>14</v>
      </c>
      <c r="C682" s="291" t="s">
        <v>553</v>
      </c>
      <c r="D682" s="291"/>
      <c r="E682" s="291"/>
      <c r="F682" s="291"/>
      <c r="G682" s="291"/>
      <c r="H682" s="291"/>
      <c r="I682" s="34">
        <v>1</v>
      </c>
      <c r="J682" s="34" t="s">
        <v>182</v>
      </c>
      <c r="K682" s="36">
        <v>8500</v>
      </c>
      <c r="L682" s="36">
        <f>+I682*K682</f>
        <v>8500</v>
      </c>
    </row>
    <row r="683" spans="1:12">
      <c r="A683" s="30"/>
      <c r="B683" s="52"/>
      <c r="C683" s="289" t="s">
        <v>536</v>
      </c>
      <c r="D683" s="289"/>
      <c r="E683" s="289"/>
      <c r="F683" s="289"/>
      <c r="G683" s="289"/>
      <c r="H683" s="289"/>
      <c r="I683" s="38"/>
      <c r="J683" s="38"/>
      <c r="K683" s="39"/>
      <c r="L683" s="39"/>
    </row>
    <row r="684" spans="1:12">
      <c r="A684" s="53"/>
      <c r="B684" s="33">
        <v>15</v>
      </c>
      <c r="C684" s="290" t="s">
        <v>554</v>
      </c>
      <c r="D684" s="290"/>
      <c r="E684" s="290"/>
      <c r="F684" s="290"/>
      <c r="G684" s="290"/>
      <c r="H684" s="290"/>
      <c r="I684" s="34">
        <v>1</v>
      </c>
      <c r="J684" s="34" t="s">
        <v>182</v>
      </c>
      <c r="K684" s="36">
        <v>4500</v>
      </c>
      <c r="L684" s="36">
        <f>+I684*K684</f>
        <v>4500</v>
      </c>
    </row>
    <row r="685" spans="1:12">
      <c r="A685" s="30"/>
      <c r="B685" s="63"/>
      <c r="C685" s="290" t="s">
        <v>536</v>
      </c>
      <c r="D685" s="290"/>
      <c r="E685" s="290"/>
      <c r="F685" s="290"/>
      <c r="G685" s="290"/>
      <c r="H685" s="290"/>
      <c r="I685" s="38"/>
      <c r="J685" s="38"/>
      <c r="K685" s="39"/>
      <c r="L685" s="39"/>
    </row>
    <row r="686" spans="1:12">
      <c r="A686" s="53"/>
      <c r="B686" s="49">
        <v>16</v>
      </c>
      <c r="C686" s="291" t="s">
        <v>555</v>
      </c>
      <c r="D686" s="291"/>
      <c r="E686" s="291"/>
      <c r="F686" s="291"/>
      <c r="G686" s="291"/>
      <c r="H686" s="291"/>
      <c r="I686" s="34">
        <v>1</v>
      </c>
      <c r="J686" s="34" t="s">
        <v>182</v>
      </c>
      <c r="K686" s="36">
        <v>2500</v>
      </c>
      <c r="L686" s="36">
        <f>+I686*K686</f>
        <v>2500</v>
      </c>
    </row>
    <row r="687" spans="1:12">
      <c r="A687" s="30"/>
      <c r="B687" s="52"/>
      <c r="C687" s="289" t="s">
        <v>536</v>
      </c>
      <c r="D687" s="289"/>
      <c r="E687" s="289"/>
      <c r="F687" s="289"/>
      <c r="G687" s="289"/>
      <c r="H687" s="289"/>
      <c r="I687" s="38"/>
      <c r="J687" s="38"/>
      <c r="K687" s="39"/>
      <c r="L687" s="39"/>
    </row>
    <row r="688" spans="1:12">
      <c r="A688" s="4"/>
      <c r="B688" s="49">
        <v>17</v>
      </c>
      <c r="C688" s="290" t="s">
        <v>556</v>
      </c>
      <c r="D688" s="290"/>
      <c r="E688" s="290"/>
      <c r="F688" s="290"/>
      <c r="G688" s="290"/>
      <c r="H688" s="290"/>
      <c r="I688" s="34">
        <f>10000-4000</f>
        <v>6000</v>
      </c>
      <c r="J688" s="34" t="s">
        <v>182</v>
      </c>
      <c r="K688" s="36">
        <v>4500</v>
      </c>
      <c r="L688" s="36">
        <f>+I688*K688</f>
        <v>27000000</v>
      </c>
    </row>
    <row r="689" spans="1:12">
      <c r="A689" s="4"/>
      <c r="B689" s="52"/>
      <c r="C689" s="289" t="s">
        <v>557</v>
      </c>
      <c r="D689" s="289"/>
      <c r="E689" s="289"/>
      <c r="F689" s="289"/>
      <c r="G689" s="289"/>
      <c r="H689" s="289"/>
      <c r="I689" s="38"/>
      <c r="J689" s="38"/>
      <c r="K689" s="39"/>
      <c r="L689" s="39"/>
    </row>
    <row r="690" spans="1:12">
      <c r="A690" s="30"/>
      <c r="B690" s="31">
        <v>18</v>
      </c>
      <c r="C690" s="290" t="s">
        <v>500</v>
      </c>
      <c r="D690" s="290"/>
      <c r="E690" s="290"/>
      <c r="F690" s="290"/>
      <c r="G690" s="290"/>
      <c r="H690" s="290"/>
      <c r="I690" s="34">
        <v>200</v>
      </c>
      <c r="J690" s="34" t="s">
        <v>182</v>
      </c>
      <c r="K690" s="36">
        <v>12000</v>
      </c>
      <c r="L690" s="36">
        <f>+I690*K690</f>
        <v>2400000</v>
      </c>
    </row>
    <row r="691" spans="1:12">
      <c r="A691" s="63"/>
      <c r="B691" s="52"/>
      <c r="C691" s="289" t="s">
        <v>558</v>
      </c>
      <c r="D691" s="289"/>
      <c r="E691" s="289"/>
      <c r="F691" s="289"/>
      <c r="G691" s="289"/>
      <c r="H691" s="289"/>
      <c r="I691" s="38"/>
      <c r="J691" s="38"/>
      <c r="K691" s="39"/>
      <c r="L691" s="39"/>
    </row>
    <row r="692" spans="1:12">
      <c r="A692" s="53"/>
      <c r="B692" s="49">
        <v>19</v>
      </c>
      <c r="C692" s="290" t="s">
        <v>559</v>
      </c>
      <c r="D692" s="290"/>
      <c r="E692" s="290"/>
      <c r="F692" s="290"/>
      <c r="G692" s="290"/>
      <c r="H692" s="290"/>
      <c r="I692" s="50">
        <v>600</v>
      </c>
      <c r="J692" s="83" t="s">
        <v>168</v>
      </c>
      <c r="K692" s="50">
        <v>4550</v>
      </c>
      <c r="L692" s="84">
        <f>+I692*K692</f>
        <v>2730000</v>
      </c>
    </row>
    <row r="693" spans="1:12">
      <c r="A693" s="30"/>
      <c r="B693" s="37"/>
      <c r="C693" s="290" t="s">
        <v>557</v>
      </c>
      <c r="D693" s="290"/>
      <c r="E693" s="290"/>
      <c r="F693" s="290"/>
      <c r="G693" s="290"/>
      <c r="H693" s="290"/>
      <c r="I693" s="51"/>
      <c r="J693" s="85"/>
      <c r="K693" s="51"/>
      <c r="L693" s="58"/>
    </row>
    <row r="694" spans="1:12">
      <c r="A694" s="53"/>
      <c r="B694" s="31">
        <v>20</v>
      </c>
      <c r="C694" s="291" t="s">
        <v>559</v>
      </c>
      <c r="D694" s="291"/>
      <c r="E694" s="291"/>
      <c r="F694" s="291"/>
      <c r="G694" s="291"/>
      <c r="H694" s="291"/>
      <c r="I694" s="50">
        <v>300</v>
      </c>
      <c r="J694" s="83" t="s">
        <v>168</v>
      </c>
      <c r="K694" s="50">
        <v>5500</v>
      </c>
      <c r="L694" s="84">
        <f>+I694*K694</f>
        <v>1650000</v>
      </c>
    </row>
    <row r="695" spans="1:12">
      <c r="A695" s="30"/>
      <c r="B695" s="52"/>
      <c r="C695" s="289" t="s">
        <v>552</v>
      </c>
      <c r="D695" s="289"/>
      <c r="E695" s="289"/>
      <c r="F695" s="289"/>
      <c r="G695" s="289"/>
      <c r="H695" s="289"/>
      <c r="I695" s="51"/>
      <c r="J695" s="85"/>
      <c r="K695" s="51"/>
      <c r="L695" s="58"/>
    </row>
    <row r="696" spans="1:12">
      <c r="A696" s="53"/>
      <c r="B696" s="31">
        <v>21</v>
      </c>
      <c r="C696" s="290" t="s">
        <v>560</v>
      </c>
      <c r="D696" s="290"/>
      <c r="E696" s="290"/>
      <c r="F696" s="290"/>
      <c r="G696" s="290"/>
      <c r="H696" s="290"/>
      <c r="I696" s="50">
        <v>300</v>
      </c>
      <c r="J696" s="83" t="s">
        <v>168</v>
      </c>
      <c r="K696" s="50">
        <v>3420</v>
      </c>
      <c r="L696" s="84">
        <f>+I696*K696</f>
        <v>1026000</v>
      </c>
    </row>
    <row r="697" spans="1:12">
      <c r="A697" s="30"/>
      <c r="B697" s="52"/>
      <c r="C697" s="290" t="s">
        <v>557</v>
      </c>
      <c r="D697" s="290"/>
      <c r="E697" s="290"/>
      <c r="F697" s="290"/>
      <c r="G697" s="290"/>
      <c r="H697" s="290"/>
      <c r="I697" s="51"/>
      <c r="J697" s="85"/>
      <c r="K697" s="51"/>
      <c r="L697" s="58"/>
    </row>
    <row r="698" spans="1:12">
      <c r="A698" s="53"/>
      <c r="B698" s="49">
        <v>22</v>
      </c>
      <c r="C698" s="291" t="s">
        <v>560</v>
      </c>
      <c r="D698" s="291"/>
      <c r="E698" s="291"/>
      <c r="F698" s="291"/>
      <c r="G698" s="291"/>
      <c r="H698" s="291"/>
      <c r="I698" s="50">
        <v>500</v>
      </c>
      <c r="J698" s="83" t="s">
        <v>168</v>
      </c>
      <c r="K698" s="50">
        <v>3550</v>
      </c>
      <c r="L698" s="84">
        <f>+I698*K698</f>
        <v>1775000</v>
      </c>
    </row>
    <row r="699" spans="1:12">
      <c r="A699" s="30"/>
      <c r="B699" s="37"/>
      <c r="C699" s="289" t="s">
        <v>552</v>
      </c>
      <c r="D699" s="289"/>
      <c r="E699" s="289"/>
      <c r="F699" s="289"/>
      <c r="G699" s="289"/>
      <c r="H699" s="289"/>
      <c r="I699" s="51"/>
      <c r="J699" s="85"/>
      <c r="K699" s="51"/>
      <c r="L699" s="58"/>
    </row>
    <row r="700" spans="1:12">
      <c r="A700" s="53"/>
      <c r="B700" s="31">
        <v>23</v>
      </c>
      <c r="C700" s="290" t="s">
        <v>561</v>
      </c>
      <c r="D700" s="290"/>
      <c r="E700" s="290"/>
      <c r="F700" s="290"/>
      <c r="G700" s="290"/>
      <c r="H700" s="290"/>
      <c r="I700" s="50">
        <v>50</v>
      </c>
      <c r="J700" s="83" t="s">
        <v>168</v>
      </c>
      <c r="K700" s="50">
        <v>1500</v>
      </c>
      <c r="L700" s="84">
        <f>+I700*K700</f>
        <v>75000</v>
      </c>
    </row>
    <row r="701" spans="1:12">
      <c r="A701" s="30"/>
      <c r="B701" s="52"/>
      <c r="C701" s="290" t="s">
        <v>552</v>
      </c>
      <c r="D701" s="290"/>
      <c r="E701" s="290"/>
      <c r="F701" s="290"/>
      <c r="G701" s="290"/>
      <c r="H701" s="290"/>
      <c r="I701" s="51"/>
      <c r="J701" s="85"/>
      <c r="K701" s="51"/>
      <c r="L701" s="58"/>
    </row>
    <row r="702" spans="1:12">
      <c r="A702" s="53"/>
      <c r="B702" s="31">
        <v>24</v>
      </c>
      <c r="C702" s="291" t="s">
        <v>562</v>
      </c>
      <c r="D702" s="291"/>
      <c r="E702" s="291"/>
      <c r="F702" s="291"/>
      <c r="G702" s="291"/>
      <c r="H702" s="291"/>
      <c r="I702" s="50">
        <v>250</v>
      </c>
      <c r="J702" s="83" t="s">
        <v>168</v>
      </c>
      <c r="K702" s="50">
        <v>2750</v>
      </c>
      <c r="L702" s="84">
        <f>+I702*K702</f>
        <v>687500</v>
      </c>
    </row>
    <row r="703" spans="1:12">
      <c r="A703" s="30"/>
      <c r="B703" s="52"/>
      <c r="C703" s="289" t="s">
        <v>557</v>
      </c>
      <c r="D703" s="289"/>
      <c r="E703" s="289"/>
      <c r="F703" s="289"/>
      <c r="G703" s="289"/>
      <c r="H703" s="289"/>
      <c r="I703" s="51"/>
      <c r="J703" s="85"/>
      <c r="K703" s="51"/>
      <c r="L703" s="58"/>
    </row>
    <row r="704" spans="1:12">
      <c r="A704" s="53"/>
      <c r="B704" s="49">
        <v>25</v>
      </c>
      <c r="C704" s="290" t="s">
        <v>562</v>
      </c>
      <c r="D704" s="290"/>
      <c r="E704" s="290"/>
      <c r="F704" s="290"/>
      <c r="G704" s="290"/>
      <c r="H704" s="290"/>
      <c r="I704" s="50">
        <v>500</v>
      </c>
      <c r="J704" s="83" t="s">
        <v>168</v>
      </c>
      <c r="K704" s="50">
        <v>1800</v>
      </c>
      <c r="L704" s="84">
        <f>+I704*K704</f>
        <v>900000</v>
      </c>
    </row>
    <row r="705" spans="1:12">
      <c r="A705" s="30"/>
      <c r="B705" s="37"/>
      <c r="C705" s="290" t="s">
        <v>552</v>
      </c>
      <c r="D705" s="290"/>
      <c r="E705" s="290"/>
      <c r="F705" s="290"/>
      <c r="G705" s="290"/>
      <c r="H705" s="290"/>
      <c r="I705" s="51"/>
      <c r="J705" s="85"/>
      <c r="K705" s="51"/>
      <c r="L705" s="58"/>
    </row>
    <row r="706" spans="1:12">
      <c r="A706" s="53"/>
      <c r="B706" s="31">
        <v>26</v>
      </c>
      <c r="C706" s="291" t="s">
        <v>563</v>
      </c>
      <c r="D706" s="291"/>
      <c r="E706" s="291"/>
      <c r="F706" s="291"/>
      <c r="G706" s="291"/>
      <c r="H706" s="291"/>
      <c r="I706" s="50">
        <v>500</v>
      </c>
      <c r="J706" s="83" t="s">
        <v>168</v>
      </c>
      <c r="K706" s="50">
        <v>7100</v>
      </c>
      <c r="L706" s="84">
        <f t="shared" ref="L706:L768" si="181">+I706*K706</f>
        <v>3550000</v>
      </c>
    </row>
    <row r="707" spans="1:12">
      <c r="A707" s="30"/>
      <c r="B707" s="52"/>
      <c r="C707" s="289" t="s">
        <v>557</v>
      </c>
      <c r="D707" s="289"/>
      <c r="E707" s="289"/>
      <c r="F707" s="289"/>
      <c r="G707" s="289"/>
      <c r="H707" s="289"/>
      <c r="I707" s="51"/>
      <c r="J707" s="85"/>
      <c r="K707" s="51"/>
      <c r="L707" s="86"/>
    </row>
    <row r="708" spans="1:12">
      <c r="A708" s="53"/>
      <c r="B708" s="31">
        <v>27</v>
      </c>
      <c r="C708" s="290" t="s">
        <v>563</v>
      </c>
      <c r="D708" s="290"/>
      <c r="E708" s="290"/>
      <c r="F708" s="290"/>
      <c r="G708" s="290"/>
      <c r="H708" s="290"/>
      <c r="I708" s="50">
        <v>400</v>
      </c>
      <c r="J708" s="83" t="s">
        <v>168</v>
      </c>
      <c r="K708" s="50">
        <v>7100</v>
      </c>
      <c r="L708" s="58">
        <f t="shared" si="181"/>
        <v>2840000</v>
      </c>
    </row>
    <row r="709" spans="1:12">
      <c r="A709" s="30"/>
      <c r="B709" s="52"/>
      <c r="C709" s="290" t="s">
        <v>552</v>
      </c>
      <c r="D709" s="290"/>
      <c r="E709" s="290"/>
      <c r="F709" s="290"/>
      <c r="G709" s="290"/>
      <c r="H709" s="290"/>
      <c r="I709" s="51"/>
      <c r="J709" s="85"/>
      <c r="K709" s="51"/>
      <c r="L709" s="86"/>
    </row>
    <row r="710" spans="1:12">
      <c r="A710" s="53"/>
      <c r="B710" s="49">
        <v>28</v>
      </c>
      <c r="C710" s="291" t="s">
        <v>564</v>
      </c>
      <c r="D710" s="291"/>
      <c r="E710" s="291"/>
      <c r="F710" s="291"/>
      <c r="G710" s="291"/>
      <c r="H710" s="291"/>
      <c r="I710" s="50">
        <v>100</v>
      </c>
      <c r="J710" s="83" t="s">
        <v>168</v>
      </c>
      <c r="K710" s="50">
        <v>19150</v>
      </c>
      <c r="L710" s="58">
        <f t="shared" si="181"/>
        <v>1915000</v>
      </c>
    </row>
    <row r="711" spans="1:12">
      <c r="A711" s="30"/>
      <c r="B711" s="37"/>
      <c r="C711" s="289" t="s">
        <v>552</v>
      </c>
      <c r="D711" s="289"/>
      <c r="E711" s="289"/>
      <c r="F711" s="289"/>
      <c r="G711" s="289"/>
      <c r="H711" s="289"/>
      <c r="I711" s="51"/>
      <c r="J711" s="85"/>
      <c r="K711" s="51"/>
      <c r="L711" s="86"/>
    </row>
    <row r="712" spans="1:12">
      <c r="A712" s="53"/>
      <c r="B712" s="31">
        <v>29</v>
      </c>
      <c r="C712" s="290" t="s">
        <v>565</v>
      </c>
      <c r="D712" s="290"/>
      <c r="E712" s="290"/>
      <c r="F712" s="290"/>
      <c r="G712" s="290"/>
      <c r="H712" s="290"/>
      <c r="I712" s="50">
        <v>25</v>
      </c>
      <c r="J712" s="83" t="s">
        <v>168</v>
      </c>
      <c r="K712" s="50">
        <v>19150</v>
      </c>
      <c r="L712" s="58">
        <f t="shared" si="181"/>
        <v>478750</v>
      </c>
    </row>
    <row r="713" spans="1:12">
      <c r="A713" s="30"/>
      <c r="B713" s="52"/>
      <c r="C713" s="290" t="s">
        <v>557</v>
      </c>
      <c r="D713" s="290"/>
      <c r="E713" s="290"/>
      <c r="F713" s="290"/>
      <c r="G713" s="290"/>
      <c r="H713" s="290"/>
      <c r="I713" s="51"/>
      <c r="J713" s="85"/>
      <c r="K713" s="51"/>
      <c r="L713" s="86"/>
    </row>
    <row r="714" spans="1:12">
      <c r="A714" s="53"/>
      <c r="B714" s="31">
        <v>30</v>
      </c>
      <c r="C714" s="291" t="s">
        <v>566</v>
      </c>
      <c r="D714" s="291"/>
      <c r="E714" s="291"/>
      <c r="F714" s="291"/>
      <c r="G714" s="291"/>
      <c r="H714" s="291"/>
      <c r="I714" s="50">
        <v>1500</v>
      </c>
      <c r="J714" s="83" t="s">
        <v>567</v>
      </c>
      <c r="K714" s="50">
        <v>105</v>
      </c>
      <c r="L714" s="58">
        <f t="shared" si="181"/>
        <v>157500</v>
      </c>
    </row>
    <row r="715" spans="1:12">
      <c r="A715" s="30"/>
      <c r="B715" s="52"/>
      <c r="C715" s="289" t="s">
        <v>552</v>
      </c>
      <c r="D715" s="289"/>
      <c r="E715" s="289"/>
      <c r="F715" s="289"/>
      <c r="G715" s="289"/>
      <c r="H715" s="289"/>
      <c r="I715" s="51"/>
      <c r="J715" s="85"/>
      <c r="K715" s="51"/>
      <c r="L715" s="86"/>
    </row>
    <row r="716" spans="1:12">
      <c r="A716" s="53"/>
      <c r="B716" s="49">
        <v>31</v>
      </c>
      <c r="C716" s="290" t="s">
        <v>568</v>
      </c>
      <c r="D716" s="290"/>
      <c r="E716" s="290"/>
      <c r="F716" s="290"/>
      <c r="G716" s="290"/>
      <c r="H716" s="290"/>
      <c r="I716" s="50">
        <v>50</v>
      </c>
      <c r="J716" s="83" t="s">
        <v>257</v>
      </c>
      <c r="K716" s="50">
        <v>45000</v>
      </c>
      <c r="L716" s="58">
        <f t="shared" si="181"/>
        <v>2250000</v>
      </c>
    </row>
    <row r="717" spans="1:12">
      <c r="A717" s="30"/>
      <c r="B717" s="37"/>
      <c r="C717" s="290" t="s">
        <v>552</v>
      </c>
      <c r="D717" s="290"/>
      <c r="E717" s="290"/>
      <c r="F717" s="290"/>
      <c r="G717" s="290"/>
      <c r="H717" s="290"/>
      <c r="I717" s="51"/>
      <c r="J717" s="85"/>
      <c r="K717" s="51"/>
      <c r="L717" s="87"/>
    </row>
    <row r="718" spans="1:12">
      <c r="A718" s="53"/>
      <c r="B718" s="31">
        <v>32</v>
      </c>
      <c r="C718" s="291" t="s">
        <v>569</v>
      </c>
      <c r="D718" s="291"/>
      <c r="E718" s="291"/>
      <c r="F718" s="291"/>
      <c r="G718" s="291"/>
      <c r="H718" s="291"/>
      <c r="I718" s="50">
        <v>400</v>
      </c>
      <c r="J718" s="83" t="s">
        <v>168</v>
      </c>
      <c r="K718" s="50">
        <v>6500</v>
      </c>
      <c r="L718" s="58">
        <f t="shared" si="181"/>
        <v>2600000</v>
      </c>
    </row>
    <row r="719" spans="1:12">
      <c r="A719" s="30"/>
      <c r="B719" s="52"/>
      <c r="C719" s="289" t="s">
        <v>557</v>
      </c>
      <c r="D719" s="289"/>
      <c r="E719" s="289"/>
      <c r="F719" s="289"/>
      <c r="G719" s="289"/>
      <c r="H719" s="289"/>
      <c r="I719" s="51"/>
      <c r="J719" s="85"/>
      <c r="K719" s="51"/>
      <c r="L719" s="87"/>
    </row>
    <row r="720" spans="1:12">
      <c r="A720" s="53"/>
      <c r="B720" s="31">
        <v>33</v>
      </c>
      <c r="C720" s="290" t="s">
        <v>563</v>
      </c>
      <c r="D720" s="290"/>
      <c r="E720" s="290"/>
      <c r="F720" s="290"/>
      <c r="G720" s="290"/>
      <c r="H720" s="290"/>
      <c r="I720" s="50">
        <v>600</v>
      </c>
      <c r="J720" s="83" t="s">
        <v>168</v>
      </c>
      <c r="K720" s="50">
        <v>6500</v>
      </c>
      <c r="L720" s="58">
        <f t="shared" si="181"/>
        <v>3900000</v>
      </c>
    </row>
    <row r="721" spans="1:12">
      <c r="A721" s="30"/>
      <c r="B721" s="52"/>
      <c r="C721" s="290" t="s">
        <v>552</v>
      </c>
      <c r="D721" s="290"/>
      <c r="E721" s="290"/>
      <c r="F721" s="290"/>
      <c r="G721" s="290"/>
      <c r="H721" s="290"/>
      <c r="I721" s="51"/>
      <c r="J721" s="85"/>
      <c r="K721" s="51"/>
      <c r="L721" s="87"/>
    </row>
    <row r="722" spans="1:12">
      <c r="A722" s="53"/>
      <c r="B722" s="49">
        <v>34</v>
      </c>
      <c r="C722" s="291" t="s">
        <v>564</v>
      </c>
      <c r="D722" s="291"/>
      <c r="E722" s="291"/>
      <c r="F722" s="291"/>
      <c r="G722" s="291"/>
      <c r="H722" s="291"/>
      <c r="I722" s="50">
        <v>40</v>
      </c>
      <c r="J722" s="83" t="s">
        <v>168</v>
      </c>
      <c r="K722" s="50">
        <v>13000</v>
      </c>
      <c r="L722" s="58">
        <f t="shared" si="181"/>
        <v>520000</v>
      </c>
    </row>
    <row r="723" spans="1:12">
      <c r="A723" s="30"/>
      <c r="B723" s="37"/>
      <c r="C723" s="289" t="s">
        <v>552</v>
      </c>
      <c r="D723" s="289"/>
      <c r="E723" s="289"/>
      <c r="F723" s="289"/>
      <c r="G723" s="289"/>
      <c r="H723" s="289"/>
      <c r="I723" s="51"/>
      <c r="J723" s="85"/>
      <c r="K723" s="51"/>
      <c r="L723" s="87"/>
    </row>
    <row r="724" spans="1:12">
      <c r="A724" s="53"/>
      <c r="B724" s="31">
        <v>35</v>
      </c>
      <c r="C724" s="290" t="s">
        <v>565</v>
      </c>
      <c r="D724" s="290"/>
      <c r="E724" s="290"/>
      <c r="F724" s="290"/>
      <c r="G724" s="290"/>
      <c r="H724" s="290"/>
      <c r="I724" s="50">
        <v>400</v>
      </c>
      <c r="J724" s="83" t="s">
        <v>168</v>
      </c>
      <c r="K724" s="50">
        <v>13000</v>
      </c>
      <c r="L724" s="58">
        <f t="shared" si="181"/>
        <v>5200000</v>
      </c>
    </row>
    <row r="725" spans="1:12">
      <c r="A725" s="30"/>
      <c r="B725" s="52"/>
      <c r="C725" s="290" t="s">
        <v>557</v>
      </c>
      <c r="D725" s="290"/>
      <c r="E725" s="290"/>
      <c r="F725" s="290"/>
      <c r="G725" s="290"/>
      <c r="H725" s="290"/>
      <c r="I725" s="51"/>
      <c r="J725" s="85"/>
      <c r="K725" s="51"/>
      <c r="L725" s="86"/>
    </row>
    <row r="726" spans="1:12">
      <c r="A726" s="53"/>
      <c r="B726" s="31">
        <v>36</v>
      </c>
      <c r="C726" s="291" t="s">
        <v>566</v>
      </c>
      <c r="D726" s="291"/>
      <c r="E726" s="291"/>
      <c r="F726" s="291"/>
      <c r="G726" s="291"/>
      <c r="H726" s="291"/>
      <c r="I726" s="50">
        <v>3000</v>
      </c>
      <c r="J726" s="83" t="s">
        <v>567</v>
      </c>
      <c r="K726" s="50">
        <v>105</v>
      </c>
      <c r="L726" s="58">
        <f t="shared" si="181"/>
        <v>315000</v>
      </c>
    </row>
    <row r="727" spans="1:12">
      <c r="A727" s="30"/>
      <c r="B727" s="52"/>
      <c r="C727" s="289" t="s">
        <v>552</v>
      </c>
      <c r="D727" s="289"/>
      <c r="E727" s="289"/>
      <c r="F727" s="289"/>
      <c r="G727" s="289"/>
      <c r="H727" s="289"/>
      <c r="I727" s="51"/>
      <c r="J727" s="85"/>
      <c r="K727" s="51"/>
      <c r="L727" s="86"/>
    </row>
    <row r="728" spans="1:12">
      <c r="A728" s="53"/>
      <c r="B728" s="49">
        <v>37</v>
      </c>
      <c r="C728" s="290" t="s">
        <v>568</v>
      </c>
      <c r="D728" s="290"/>
      <c r="E728" s="290"/>
      <c r="F728" s="290"/>
      <c r="G728" s="290"/>
      <c r="H728" s="290"/>
      <c r="I728" s="50">
        <v>50</v>
      </c>
      <c r="J728" s="83" t="s">
        <v>257</v>
      </c>
      <c r="K728" s="50">
        <v>33000</v>
      </c>
      <c r="L728" s="58">
        <f t="shared" si="181"/>
        <v>1650000</v>
      </c>
    </row>
    <row r="729" spans="1:12">
      <c r="A729" s="30"/>
      <c r="B729" s="37"/>
      <c r="C729" s="290" t="s">
        <v>552</v>
      </c>
      <c r="D729" s="290"/>
      <c r="E729" s="290"/>
      <c r="F729" s="290"/>
      <c r="G729" s="290"/>
      <c r="H729" s="290"/>
      <c r="I729" s="51"/>
      <c r="J729" s="85"/>
      <c r="K729" s="51"/>
      <c r="L729" s="86"/>
    </row>
    <row r="730" spans="1:12">
      <c r="A730" s="53"/>
      <c r="B730" s="31">
        <v>38</v>
      </c>
      <c r="C730" s="291" t="s">
        <v>569</v>
      </c>
      <c r="D730" s="291"/>
      <c r="E730" s="291"/>
      <c r="F730" s="291"/>
      <c r="G730" s="291"/>
      <c r="H730" s="291"/>
      <c r="I730" s="50">
        <v>600</v>
      </c>
      <c r="J730" s="83" t="s">
        <v>168</v>
      </c>
      <c r="K730" s="50">
        <v>8500</v>
      </c>
      <c r="L730" s="58">
        <f t="shared" si="181"/>
        <v>5100000</v>
      </c>
    </row>
    <row r="731" spans="1:12">
      <c r="A731" s="30"/>
      <c r="B731" s="52"/>
      <c r="C731" s="289" t="s">
        <v>557</v>
      </c>
      <c r="D731" s="289"/>
      <c r="E731" s="289"/>
      <c r="F731" s="289"/>
      <c r="G731" s="289"/>
      <c r="H731" s="289"/>
      <c r="I731" s="51"/>
      <c r="J731" s="85"/>
      <c r="K731" s="51"/>
      <c r="L731" s="86"/>
    </row>
    <row r="732" spans="1:12">
      <c r="A732" s="53"/>
      <c r="B732" s="31">
        <v>39</v>
      </c>
      <c r="C732" s="290" t="s">
        <v>570</v>
      </c>
      <c r="D732" s="290"/>
      <c r="E732" s="290"/>
      <c r="F732" s="290"/>
      <c r="G732" s="290"/>
      <c r="H732" s="290"/>
      <c r="I732" s="50">
        <v>600</v>
      </c>
      <c r="J732" s="83" t="s">
        <v>168</v>
      </c>
      <c r="K732" s="50">
        <v>9500</v>
      </c>
      <c r="L732" s="58">
        <f t="shared" si="181"/>
        <v>5700000</v>
      </c>
    </row>
    <row r="733" spans="1:12">
      <c r="A733" s="30"/>
      <c r="B733" s="52"/>
      <c r="C733" s="290" t="s">
        <v>557</v>
      </c>
      <c r="D733" s="290"/>
      <c r="E733" s="290"/>
      <c r="F733" s="290"/>
      <c r="G733" s="290"/>
      <c r="H733" s="290"/>
      <c r="I733" s="51"/>
      <c r="J733" s="85"/>
      <c r="K733" s="51"/>
      <c r="L733" s="86"/>
    </row>
    <row r="734" spans="1:12">
      <c r="A734" s="53"/>
      <c r="B734" s="49">
        <v>40</v>
      </c>
      <c r="C734" s="291" t="s">
        <v>571</v>
      </c>
      <c r="D734" s="291"/>
      <c r="E734" s="291"/>
      <c r="F734" s="291"/>
      <c r="G734" s="291"/>
      <c r="H734" s="291"/>
      <c r="I734" s="50">
        <v>400</v>
      </c>
      <c r="J734" s="83" t="s">
        <v>168</v>
      </c>
      <c r="K734" s="50">
        <v>13600</v>
      </c>
      <c r="L734" s="58">
        <f t="shared" si="181"/>
        <v>5440000</v>
      </c>
    </row>
    <row r="735" spans="1:12">
      <c r="A735" s="30"/>
      <c r="B735" s="37"/>
      <c r="C735" s="289" t="s">
        <v>557</v>
      </c>
      <c r="D735" s="289"/>
      <c r="E735" s="289"/>
      <c r="F735" s="289"/>
      <c r="G735" s="289"/>
      <c r="H735" s="289"/>
      <c r="I735" s="51"/>
      <c r="J735" s="85"/>
      <c r="K735" s="51"/>
      <c r="L735" s="86"/>
    </row>
    <row r="736" spans="1:12">
      <c r="A736" s="53"/>
      <c r="B736" s="31">
        <v>41</v>
      </c>
      <c r="C736" s="290" t="s">
        <v>572</v>
      </c>
      <c r="D736" s="290"/>
      <c r="E736" s="290"/>
      <c r="F736" s="290"/>
      <c r="G736" s="290"/>
      <c r="H736" s="290"/>
      <c r="I736" s="50">
        <v>600</v>
      </c>
      <c r="J736" s="83" t="s">
        <v>168</v>
      </c>
      <c r="K736" s="50">
        <v>10500</v>
      </c>
      <c r="L736" s="58">
        <f t="shared" si="181"/>
        <v>6300000</v>
      </c>
    </row>
    <row r="737" spans="1:12">
      <c r="A737" s="30"/>
      <c r="B737" s="52"/>
      <c r="C737" s="289" t="s">
        <v>557</v>
      </c>
      <c r="D737" s="289"/>
      <c r="E737" s="289"/>
      <c r="F737" s="289"/>
      <c r="G737" s="289"/>
      <c r="H737" s="289"/>
      <c r="I737" s="51"/>
      <c r="J737" s="85"/>
      <c r="K737" s="51"/>
      <c r="L737" s="58"/>
    </row>
    <row r="738" spans="1:12">
      <c r="A738" s="30"/>
      <c r="B738" s="330">
        <v>42</v>
      </c>
      <c r="C738" s="290" t="s">
        <v>573</v>
      </c>
      <c r="D738" s="290"/>
      <c r="E738" s="290"/>
      <c r="F738" s="290"/>
      <c r="G738" s="290"/>
      <c r="H738" s="290"/>
      <c r="I738" s="50">
        <v>170</v>
      </c>
      <c r="J738" s="83" t="s">
        <v>168</v>
      </c>
      <c r="K738" s="50">
        <v>17700</v>
      </c>
      <c r="L738" s="84">
        <f t="shared" si="181"/>
        <v>3009000</v>
      </c>
    </row>
    <row r="739" spans="1:12">
      <c r="A739" s="30"/>
      <c r="B739" s="331"/>
      <c r="C739" s="290" t="s">
        <v>557</v>
      </c>
      <c r="D739" s="290"/>
      <c r="E739" s="290"/>
      <c r="F739" s="290"/>
      <c r="G739" s="290"/>
      <c r="H739" s="290"/>
      <c r="I739" s="51"/>
      <c r="J739" s="85"/>
      <c r="K739" s="51"/>
      <c r="L739" s="86"/>
    </row>
    <row r="740" spans="1:12">
      <c r="A740" s="53"/>
      <c r="B740" s="330">
        <v>43</v>
      </c>
      <c r="C740" s="291" t="s">
        <v>574</v>
      </c>
      <c r="D740" s="291"/>
      <c r="E740" s="291"/>
      <c r="F740" s="291"/>
      <c r="G740" s="291"/>
      <c r="H740" s="291"/>
      <c r="I740" s="50">
        <v>100</v>
      </c>
      <c r="J740" s="83" t="s">
        <v>164</v>
      </c>
      <c r="K740" s="50">
        <v>39500</v>
      </c>
      <c r="L740" s="58">
        <f t="shared" si="181"/>
        <v>3950000</v>
      </c>
    </row>
    <row r="741" spans="1:12">
      <c r="A741" s="30"/>
      <c r="B741" s="331"/>
      <c r="C741" s="289" t="s">
        <v>557</v>
      </c>
      <c r="D741" s="289"/>
      <c r="E741" s="289"/>
      <c r="F741" s="289"/>
      <c r="G741" s="289"/>
      <c r="H741" s="289"/>
      <c r="I741" s="51"/>
      <c r="J741" s="85"/>
      <c r="K741" s="51"/>
      <c r="L741" s="58"/>
    </row>
    <row r="742" spans="1:12">
      <c r="A742" s="53"/>
      <c r="B742" s="330">
        <v>44</v>
      </c>
      <c r="C742" s="290" t="s">
        <v>575</v>
      </c>
      <c r="D742" s="290"/>
      <c r="E742" s="290"/>
      <c r="F742" s="290"/>
      <c r="G742" s="290"/>
      <c r="H742" s="290"/>
      <c r="I742" s="50">
        <v>500</v>
      </c>
      <c r="J742" s="83" t="s">
        <v>168</v>
      </c>
      <c r="K742" s="50">
        <v>7200</v>
      </c>
      <c r="L742" s="84">
        <f t="shared" si="181"/>
        <v>3600000</v>
      </c>
    </row>
    <row r="743" spans="1:12">
      <c r="A743" s="30"/>
      <c r="B743" s="331"/>
      <c r="C743" s="290" t="s">
        <v>557</v>
      </c>
      <c r="D743" s="290"/>
      <c r="E743" s="290"/>
      <c r="F743" s="290"/>
      <c r="G743" s="290"/>
      <c r="H743" s="290"/>
      <c r="I743" s="51"/>
      <c r="J743" s="85"/>
      <c r="K743" s="51"/>
      <c r="L743" s="86"/>
    </row>
    <row r="744" spans="1:12">
      <c r="A744" s="53"/>
      <c r="B744" s="31">
        <v>45</v>
      </c>
      <c r="C744" s="291" t="s">
        <v>576</v>
      </c>
      <c r="D744" s="291"/>
      <c r="E744" s="291"/>
      <c r="F744" s="291"/>
      <c r="G744" s="291"/>
      <c r="H744" s="291"/>
      <c r="I744" s="50">
        <v>400</v>
      </c>
      <c r="J744" s="83" t="s">
        <v>168</v>
      </c>
      <c r="K744" s="50">
        <v>7500</v>
      </c>
      <c r="L744" s="58">
        <f t="shared" si="181"/>
        <v>3000000</v>
      </c>
    </row>
    <row r="745" spans="1:12">
      <c r="A745" s="30"/>
      <c r="B745" s="52"/>
      <c r="C745" s="289" t="s">
        <v>557</v>
      </c>
      <c r="D745" s="289"/>
      <c r="E745" s="289"/>
      <c r="F745" s="289"/>
      <c r="G745" s="289"/>
      <c r="H745" s="289"/>
      <c r="I745" s="51"/>
      <c r="J745" s="85"/>
      <c r="K745" s="51"/>
      <c r="L745" s="58"/>
    </row>
    <row r="746" spans="1:12">
      <c r="A746" s="53"/>
      <c r="B746" s="31">
        <v>46</v>
      </c>
      <c r="C746" s="290" t="s">
        <v>577</v>
      </c>
      <c r="D746" s="290"/>
      <c r="E746" s="290"/>
      <c r="F746" s="290"/>
      <c r="G746" s="290"/>
      <c r="H746" s="290"/>
      <c r="I746" s="50">
        <v>400</v>
      </c>
      <c r="J746" s="83" t="s">
        <v>168</v>
      </c>
      <c r="K746" s="50">
        <v>17700</v>
      </c>
      <c r="L746" s="84">
        <f t="shared" si="181"/>
        <v>7080000</v>
      </c>
    </row>
    <row r="747" spans="1:12">
      <c r="A747" s="30"/>
      <c r="B747" s="52"/>
      <c r="C747" s="289" t="s">
        <v>557</v>
      </c>
      <c r="D747" s="289"/>
      <c r="E747" s="289"/>
      <c r="F747" s="289"/>
      <c r="G747" s="289"/>
      <c r="H747" s="289"/>
      <c r="I747" s="51"/>
      <c r="J747" s="85"/>
      <c r="K747" s="51"/>
      <c r="L747" s="86"/>
    </row>
    <row r="748" spans="1:12">
      <c r="A748" s="30"/>
      <c r="B748" s="33">
        <v>47</v>
      </c>
      <c r="C748" s="290" t="s">
        <v>578</v>
      </c>
      <c r="D748" s="290"/>
      <c r="E748" s="290"/>
      <c r="F748" s="290"/>
      <c r="G748" s="290"/>
      <c r="H748" s="290"/>
      <c r="I748" s="50">
        <v>400</v>
      </c>
      <c r="J748" s="83" t="s">
        <v>168</v>
      </c>
      <c r="K748" s="50">
        <v>13650</v>
      </c>
      <c r="L748" s="58">
        <f t="shared" si="181"/>
        <v>5460000</v>
      </c>
    </row>
    <row r="749" spans="1:12">
      <c r="A749" s="30"/>
      <c r="B749" s="63"/>
      <c r="C749" s="290" t="s">
        <v>557</v>
      </c>
      <c r="D749" s="290"/>
      <c r="E749" s="290"/>
      <c r="F749" s="290"/>
      <c r="G749" s="290"/>
      <c r="H749" s="290"/>
      <c r="I749" s="51"/>
      <c r="J749" s="85"/>
      <c r="K749" s="51"/>
      <c r="L749" s="58"/>
    </row>
    <row r="750" spans="1:12">
      <c r="A750" s="53"/>
      <c r="B750" s="49">
        <v>48</v>
      </c>
      <c r="C750" s="291" t="s">
        <v>579</v>
      </c>
      <c r="D750" s="291"/>
      <c r="E750" s="291"/>
      <c r="F750" s="291"/>
      <c r="G750" s="291"/>
      <c r="H750" s="291"/>
      <c r="I750" s="50">
        <v>40</v>
      </c>
      <c r="J750" s="83" t="s">
        <v>168</v>
      </c>
      <c r="K750" s="50">
        <v>11500</v>
      </c>
      <c r="L750" s="84">
        <f t="shared" si="181"/>
        <v>460000</v>
      </c>
    </row>
    <row r="751" spans="1:12">
      <c r="A751" s="30"/>
      <c r="B751" s="37"/>
      <c r="C751" s="289" t="s">
        <v>552</v>
      </c>
      <c r="D751" s="289"/>
      <c r="E751" s="289"/>
      <c r="F751" s="289"/>
      <c r="G751" s="289"/>
      <c r="H751" s="289"/>
      <c r="I751" s="51"/>
      <c r="J751" s="85"/>
      <c r="K751" s="51"/>
      <c r="L751" s="86"/>
    </row>
    <row r="752" spans="1:12">
      <c r="A752" s="53"/>
      <c r="B752" s="31">
        <v>49</v>
      </c>
      <c r="C752" s="290" t="s">
        <v>580</v>
      </c>
      <c r="D752" s="290"/>
      <c r="E752" s="290"/>
      <c r="F752" s="290"/>
      <c r="G752" s="290"/>
      <c r="H752" s="290"/>
      <c r="I752" s="50">
        <v>50</v>
      </c>
      <c r="J752" s="83" t="s">
        <v>168</v>
      </c>
      <c r="K752" s="50">
        <v>34000</v>
      </c>
      <c r="L752" s="58">
        <f t="shared" si="181"/>
        <v>1700000</v>
      </c>
    </row>
    <row r="753" spans="1:12">
      <c r="A753" s="30"/>
      <c r="B753" s="52"/>
      <c r="C753" s="289" t="s">
        <v>552</v>
      </c>
      <c r="D753" s="289"/>
      <c r="E753" s="289"/>
      <c r="F753" s="289"/>
      <c r="G753" s="289"/>
      <c r="H753" s="289"/>
      <c r="I753" s="51"/>
      <c r="J753" s="85"/>
      <c r="K753" s="51"/>
      <c r="L753" s="58"/>
    </row>
    <row r="754" spans="1:12">
      <c r="A754" s="53"/>
      <c r="B754" s="49">
        <v>50</v>
      </c>
      <c r="C754" s="291" t="s">
        <v>581</v>
      </c>
      <c r="D754" s="291"/>
      <c r="E754" s="291"/>
      <c r="F754" s="291"/>
      <c r="G754" s="291"/>
      <c r="H754" s="291"/>
      <c r="I754" s="50">
        <v>1000</v>
      </c>
      <c r="J754" s="83" t="s">
        <v>168</v>
      </c>
      <c r="K754" s="50">
        <v>1250</v>
      </c>
      <c r="L754" s="84">
        <f t="shared" si="181"/>
        <v>1250000</v>
      </c>
    </row>
    <row r="755" spans="1:12">
      <c r="A755" s="30"/>
      <c r="B755" s="37"/>
      <c r="C755" s="289" t="s">
        <v>552</v>
      </c>
      <c r="D755" s="289"/>
      <c r="E755" s="289"/>
      <c r="F755" s="289"/>
      <c r="G755" s="289"/>
      <c r="H755" s="289"/>
      <c r="I755" s="51"/>
      <c r="J755" s="85"/>
      <c r="K755" s="51"/>
      <c r="L755" s="86"/>
    </row>
    <row r="756" spans="1:12">
      <c r="A756" s="53"/>
      <c r="B756" s="31">
        <v>51</v>
      </c>
      <c r="C756" s="290" t="s">
        <v>582</v>
      </c>
      <c r="D756" s="290"/>
      <c r="E756" s="290"/>
      <c r="F756" s="290"/>
      <c r="G756" s="290"/>
      <c r="H756" s="290"/>
      <c r="I756" s="50">
        <v>100</v>
      </c>
      <c r="J756" s="83" t="s">
        <v>168</v>
      </c>
      <c r="K756" s="50">
        <v>12000</v>
      </c>
      <c r="L756" s="58">
        <f t="shared" si="181"/>
        <v>1200000</v>
      </c>
    </row>
    <row r="757" spans="1:12">
      <c r="A757" s="30"/>
      <c r="B757" s="52"/>
      <c r="C757" s="290" t="s">
        <v>552</v>
      </c>
      <c r="D757" s="290"/>
      <c r="E757" s="290"/>
      <c r="F757" s="290"/>
      <c r="G757" s="290"/>
      <c r="H757" s="290"/>
      <c r="I757" s="51"/>
      <c r="J757" s="85"/>
      <c r="K757" s="51"/>
      <c r="L757" s="58"/>
    </row>
    <row r="758" spans="1:12">
      <c r="A758" s="53"/>
      <c r="B758" s="31">
        <v>52</v>
      </c>
      <c r="C758" s="291" t="s">
        <v>583</v>
      </c>
      <c r="D758" s="291"/>
      <c r="E758" s="291"/>
      <c r="F758" s="291"/>
      <c r="G758" s="291"/>
      <c r="H758" s="291"/>
      <c r="I758" s="50">
        <v>200</v>
      </c>
      <c r="J758" s="83" t="s">
        <v>168</v>
      </c>
      <c r="K758" s="50">
        <v>2000</v>
      </c>
      <c r="L758" s="84">
        <f t="shared" si="181"/>
        <v>400000</v>
      </c>
    </row>
    <row r="759" spans="1:12">
      <c r="A759" s="30"/>
      <c r="B759" s="52"/>
      <c r="C759" s="289" t="s">
        <v>552</v>
      </c>
      <c r="D759" s="289"/>
      <c r="E759" s="289"/>
      <c r="F759" s="289"/>
      <c r="G759" s="289"/>
      <c r="H759" s="289"/>
      <c r="I759" s="51"/>
      <c r="J759" s="85"/>
      <c r="K759" s="51"/>
      <c r="L759" s="86"/>
    </row>
    <row r="760" spans="1:12">
      <c r="A760" s="53"/>
      <c r="B760" s="49">
        <v>53</v>
      </c>
      <c r="C760" s="290" t="s">
        <v>584</v>
      </c>
      <c r="D760" s="290"/>
      <c r="E760" s="290"/>
      <c r="F760" s="290"/>
      <c r="G760" s="290"/>
      <c r="H760" s="290"/>
      <c r="I760" s="50">
        <v>150</v>
      </c>
      <c r="J760" s="83" t="s">
        <v>257</v>
      </c>
      <c r="K760" s="50">
        <v>19800</v>
      </c>
      <c r="L760" s="58">
        <f t="shared" si="181"/>
        <v>2970000</v>
      </c>
    </row>
    <row r="761" spans="1:12">
      <c r="A761" s="30"/>
      <c r="B761" s="37"/>
      <c r="C761" s="290" t="s">
        <v>557</v>
      </c>
      <c r="D761" s="290"/>
      <c r="E761" s="290"/>
      <c r="F761" s="290"/>
      <c r="G761" s="290"/>
      <c r="H761" s="290"/>
      <c r="I761" s="51"/>
      <c r="J761" s="85"/>
      <c r="K761" s="51"/>
      <c r="L761" s="58"/>
    </row>
    <row r="762" spans="1:12">
      <c r="A762" s="53"/>
      <c r="B762" s="31">
        <v>54</v>
      </c>
      <c r="C762" s="291" t="s">
        <v>585</v>
      </c>
      <c r="D762" s="291"/>
      <c r="E762" s="291"/>
      <c r="F762" s="291"/>
      <c r="G762" s="291"/>
      <c r="H762" s="291"/>
      <c r="I762" s="50">
        <v>50</v>
      </c>
      <c r="J762" s="83" t="s">
        <v>182</v>
      </c>
      <c r="K762" s="50">
        <v>3000</v>
      </c>
      <c r="L762" s="84">
        <f t="shared" si="181"/>
        <v>150000</v>
      </c>
    </row>
    <row r="763" spans="1:12">
      <c r="A763" s="30"/>
      <c r="B763" s="52"/>
      <c r="C763" s="289" t="s">
        <v>552</v>
      </c>
      <c r="D763" s="289"/>
      <c r="E763" s="289"/>
      <c r="F763" s="289"/>
      <c r="G763" s="289"/>
      <c r="H763" s="289"/>
      <c r="I763" s="51"/>
      <c r="J763" s="85"/>
      <c r="K763" s="51"/>
      <c r="L763" s="86"/>
    </row>
    <row r="764" spans="1:12">
      <c r="A764" s="53"/>
      <c r="B764" s="31">
        <v>55</v>
      </c>
      <c r="C764" s="290" t="s">
        <v>586</v>
      </c>
      <c r="D764" s="290"/>
      <c r="E764" s="290"/>
      <c r="F764" s="290"/>
      <c r="G764" s="290"/>
      <c r="H764" s="290"/>
      <c r="I764" s="50">
        <v>5</v>
      </c>
      <c r="J764" s="83" t="s">
        <v>182</v>
      </c>
      <c r="K764" s="50">
        <v>2000</v>
      </c>
      <c r="L764" s="58">
        <f t="shared" si="181"/>
        <v>10000</v>
      </c>
    </row>
    <row r="765" spans="1:12">
      <c r="A765" s="30"/>
      <c r="B765" s="52"/>
      <c r="C765" s="290" t="s">
        <v>536</v>
      </c>
      <c r="D765" s="290"/>
      <c r="E765" s="290"/>
      <c r="F765" s="290"/>
      <c r="G765" s="290"/>
      <c r="H765" s="290"/>
      <c r="I765" s="51"/>
      <c r="J765" s="85"/>
      <c r="K765" s="51"/>
      <c r="L765" s="58"/>
    </row>
    <row r="766" spans="1:12">
      <c r="A766" s="53"/>
      <c r="B766" s="31">
        <v>56</v>
      </c>
      <c r="C766" s="291" t="s">
        <v>587</v>
      </c>
      <c r="D766" s="291"/>
      <c r="E766" s="291"/>
      <c r="F766" s="291"/>
      <c r="G766" s="291"/>
      <c r="H766" s="291"/>
      <c r="I766" s="50">
        <v>250</v>
      </c>
      <c r="J766" s="83" t="s">
        <v>257</v>
      </c>
      <c r="K766" s="50">
        <v>4000</v>
      </c>
      <c r="L766" s="84">
        <f t="shared" si="181"/>
        <v>1000000</v>
      </c>
    </row>
    <row r="767" spans="1:12">
      <c r="A767" s="30"/>
      <c r="B767" s="37"/>
      <c r="C767" s="289" t="s">
        <v>552</v>
      </c>
      <c r="D767" s="289"/>
      <c r="E767" s="289"/>
      <c r="F767" s="289"/>
      <c r="G767" s="289"/>
      <c r="H767" s="289"/>
      <c r="I767" s="51"/>
      <c r="J767" s="85"/>
      <c r="K767" s="51"/>
      <c r="L767" s="86"/>
    </row>
    <row r="768" spans="1:12">
      <c r="A768" s="53"/>
      <c r="B768" s="31">
        <v>57</v>
      </c>
      <c r="C768" s="290" t="s">
        <v>588</v>
      </c>
      <c r="D768" s="290"/>
      <c r="E768" s="290"/>
      <c r="F768" s="290"/>
      <c r="G768" s="290"/>
      <c r="H768" s="290"/>
      <c r="I768" s="50">
        <v>60</v>
      </c>
      <c r="J768" s="83" t="s">
        <v>168</v>
      </c>
      <c r="K768" s="50">
        <v>29000</v>
      </c>
      <c r="L768" s="58">
        <f t="shared" si="181"/>
        <v>1740000</v>
      </c>
    </row>
    <row r="769" spans="1:12">
      <c r="A769" s="30"/>
      <c r="B769" s="52"/>
      <c r="C769" s="290" t="s">
        <v>552</v>
      </c>
      <c r="D769" s="290"/>
      <c r="E769" s="290"/>
      <c r="F769" s="290"/>
      <c r="G769" s="290"/>
      <c r="H769" s="290"/>
      <c r="I769" s="51"/>
      <c r="J769" s="85"/>
      <c r="K769" s="51"/>
      <c r="L769" s="58"/>
    </row>
    <row r="770" spans="1:12">
      <c r="A770" s="53"/>
      <c r="B770" s="31">
        <v>58</v>
      </c>
      <c r="C770" s="291" t="s">
        <v>589</v>
      </c>
      <c r="D770" s="291"/>
      <c r="E770" s="291"/>
      <c r="F770" s="291"/>
      <c r="G770" s="291"/>
      <c r="H770" s="291"/>
      <c r="I770" s="50">
        <v>60</v>
      </c>
      <c r="J770" s="83" t="s">
        <v>168</v>
      </c>
      <c r="K770" s="50">
        <v>16500</v>
      </c>
      <c r="L770" s="84">
        <f t="shared" ref="L770:L832" si="182">+I770*K770</f>
        <v>990000</v>
      </c>
    </row>
    <row r="771" spans="1:12">
      <c r="A771" s="30"/>
      <c r="B771" s="52"/>
      <c r="C771" s="289" t="s">
        <v>552</v>
      </c>
      <c r="D771" s="289"/>
      <c r="E771" s="289"/>
      <c r="F771" s="289"/>
      <c r="G771" s="289"/>
      <c r="H771" s="289"/>
      <c r="I771" s="51"/>
      <c r="J771" s="85"/>
      <c r="K771" s="51"/>
      <c r="L771" s="86"/>
    </row>
    <row r="772" spans="1:12">
      <c r="A772" s="30"/>
      <c r="B772" s="49">
        <v>59</v>
      </c>
      <c r="C772" s="290" t="s">
        <v>590</v>
      </c>
      <c r="D772" s="290"/>
      <c r="E772" s="290"/>
      <c r="F772" s="290"/>
      <c r="G772" s="290"/>
      <c r="H772" s="290"/>
      <c r="I772" s="50">
        <v>10000</v>
      </c>
      <c r="J772" s="83" t="s">
        <v>164</v>
      </c>
      <c r="K772" s="50">
        <v>300</v>
      </c>
      <c r="L772" s="58">
        <f t="shared" si="182"/>
        <v>3000000</v>
      </c>
    </row>
    <row r="773" spans="1:12">
      <c r="A773" s="30"/>
      <c r="B773" s="37"/>
      <c r="C773" s="290" t="s">
        <v>552</v>
      </c>
      <c r="D773" s="290"/>
      <c r="E773" s="290"/>
      <c r="F773" s="290"/>
      <c r="G773" s="290"/>
      <c r="H773" s="290"/>
      <c r="I773" s="51"/>
      <c r="J773" s="85"/>
      <c r="K773" s="51"/>
      <c r="L773" s="58"/>
    </row>
    <row r="774" spans="1:12">
      <c r="A774" s="53"/>
      <c r="B774" s="33">
        <v>60</v>
      </c>
      <c r="C774" s="291" t="s">
        <v>591</v>
      </c>
      <c r="D774" s="291"/>
      <c r="E774" s="291"/>
      <c r="F774" s="291"/>
      <c r="G774" s="291"/>
      <c r="H774" s="291"/>
      <c r="I774" s="50">
        <v>500</v>
      </c>
      <c r="J774" s="83" t="s">
        <v>182</v>
      </c>
      <c r="K774" s="50">
        <v>400</v>
      </c>
      <c r="L774" s="84">
        <f t="shared" si="182"/>
        <v>200000</v>
      </c>
    </row>
    <row r="775" spans="1:12">
      <c r="A775" s="30"/>
      <c r="B775" s="63"/>
      <c r="C775" s="289" t="s">
        <v>552</v>
      </c>
      <c r="D775" s="289"/>
      <c r="E775" s="289"/>
      <c r="F775" s="289"/>
      <c r="G775" s="289"/>
      <c r="H775" s="289"/>
      <c r="I775" s="51"/>
      <c r="J775" s="85"/>
      <c r="K775" s="51"/>
      <c r="L775" s="86"/>
    </row>
    <row r="776" spans="1:12">
      <c r="A776" s="53"/>
      <c r="B776" s="33">
        <v>61</v>
      </c>
      <c r="C776" s="290" t="s">
        <v>592</v>
      </c>
      <c r="D776" s="290"/>
      <c r="E776" s="290"/>
      <c r="F776" s="290"/>
      <c r="G776" s="290"/>
      <c r="H776" s="290"/>
      <c r="I776" s="50">
        <v>600</v>
      </c>
      <c r="J776" s="83" t="s">
        <v>168</v>
      </c>
      <c r="K776" s="50">
        <v>4500</v>
      </c>
      <c r="L776" s="58">
        <f t="shared" si="182"/>
        <v>2700000</v>
      </c>
    </row>
    <row r="777" spans="1:12">
      <c r="A777" s="30"/>
      <c r="B777" s="30"/>
      <c r="C777" s="290" t="s">
        <v>552</v>
      </c>
      <c r="D777" s="290"/>
      <c r="E777" s="290"/>
      <c r="F777" s="290"/>
      <c r="G777" s="290"/>
      <c r="H777" s="290"/>
      <c r="I777" s="51"/>
      <c r="J777" s="85"/>
      <c r="K777" s="51"/>
      <c r="L777" s="58"/>
    </row>
    <row r="778" spans="1:12">
      <c r="A778" s="53"/>
      <c r="B778" s="33">
        <v>62</v>
      </c>
      <c r="C778" s="291" t="s">
        <v>593</v>
      </c>
      <c r="D778" s="291"/>
      <c r="E778" s="291"/>
      <c r="F778" s="291"/>
      <c r="G778" s="291"/>
      <c r="H778" s="291"/>
      <c r="I778" s="50">
        <v>600</v>
      </c>
      <c r="J778" s="83" t="s">
        <v>168</v>
      </c>
      <c r="K778" s="50">
        <v>6500</v>
      </c>
      <c r="L778" s="84">
        <f t="shared" si="182"/>
        <v>3900000</v>
      </c>
    </row>
    <row r="779" spans="1:12">
      <c r="A779" s="30"/>
      <c r="B779" s="63"/>
      <c r="C779" s="289" t="s">
        <v>552</v>
      </c>
      <c r="D779" s="289"/>
      <c r="E779" s="289"/>
      <c r="F779" s="289"/>
      <c r="G779" s="289"/>
      <c r="H779" s="289"/>
      <c r="I779" s="51"/>
      <c r="J779" s="85"/>
      <c r="K779" s="51"/>
      <c r="L779" s="86"/>
    </row>
    <row r="780" spans="1:12">
      <c r="A780" s="53"/>
      <c r="B780" s="33">
        <v>63</v>
      </c>
      <c r="C780" s="290" t="s">
        <v>594</v>
      </c>
      <c r="D780" s="290"/>
      <c r="E780" s="290"/>
      <c r="F780" s="290"/>
      <c r="G780" s="290"/>
      <c r="H780" s="290"/>
      <c r="I780" s="50">
        <v>100</v>
      </c>
      <c r="J780" s="83" t="s">
        <v>168</v>
      </c>
      <c r="K780" s="50">
        <v>8000</v>
      </c>
      <c r="L780" s="58">
        <f t="shared" si="182"/>
        <v>800000</v>
      </c>
    </row>
    <row r="781" spans="1:12">
      <c r="A781" s="30"/>
      <c r="B781" s="63"/>
      <c r="C781" s="290" t="s">
        <v>557</v>
      </c>
      <c r="D781" s="290"/>
      <c r="E781" s="290"/>
      <c r="F781" s="290"/>
      <c r="G781" s="290"/>
      <c r="H781" s="290"/>
      <c r="I781" s="51"/>
      <c r="J781" s="85"/>
      <c r="K781" s="51"/>
      <c r="L781" s="58"/>
    </row>
    <row r="782" spans="1:12">
      <c r="A782" s="53"/>
      <c r="B782" s="33">
        <v>64</v>
      </c>
      <c r="C782" s="291" t="s">
        <v>595</v>
      </c>
      <c r="D782" s="291"/>
      <c r="E782" s="291"/>
      <c r="F782" s="291"/>
      <c r="G782" s="291"/>
      <c r="H782" s="291"/>
      <c r="I782" s="50">
        <v>5</v>
      </c>
      <c r="J782" s="83" t="s">
        <v>257</v>
      </c>
      <c r="K782" s="50">
        <v>7500</v>
      </c>
      <c r="L782" s="84">
        <f t="shared" si="182"/>
        <v>37500</v>
      </c>
    </row>
    <row r="783" spans="1:12">
      <c r="A783" s="30"/>
      <c r="B783" s="30"/>
      <c r="C783" s="289" t="s">
        <v>552</v>
      </c>
      <c r="D783" s="289"/>
      <c r="E783" s="289"/>
      <c r="F783" s="289"/>
      <c r="G783" s="289"/>
      <c r="H783" s="289"/>
      <c r="I783" s="51"/>
      <c r="J783" s="85"/>
      <c r="K783" s="51"/>
      <c r="L783" s="86"/>
    </row>
    <row r="784" spans="1:12">
      <c r="A784" s="53"/>
      <c r="B784" s="33">
        <v>65</v>
      </c>
      <c r="C784" s="290" t="s">
        <v>596</v>
      </c>
      <c r="D784" s="290"/>
      <c r="E784" s="290"/>
      <c r="F784" s="290"/>
      <c r="G784" s="290"/>
      <c r="H784" s="290"/>
      <c r="I784" s="50">
        <v>2</v>
      </c>
      <c r="J784" s="83" t="s">
        <v>182</v>
      </c>
      <c r="K784" s="50">
        <v>1500</v>
      </c>
      <c r="L784" s="58">
        <f t="shared" si="182"/>
        <v>3000</v>
      </c>
    </row>
    <row r="785" spans="1:12">
      <c r="A785" s="30"/>
      <c r="B785" s="63"/>
      <c r="C785" s="290" t="s">
        <v>536</v>
      </c>
      <c r="D785" s="290"/>
      <c r="E785" s="290"/>
      <c r="F785" s="290"/>
      <c r="G785" s="290"/>
      <c r="H785" s="290"/>
      <c r="I785" s="51"/>
      <c r="J785" s="85"/>
      <c r="K785" s="51"/>
      <c r="L785" s="58"/>
    </row>
    <row r="786" spans="1:12">
      <c r="A786" s="53"/>
      <c r="B786" s="33">
        <v>66</v>
      </c>
      <c r="C786" s="291" t="s">
        <v>597</v>
      </c>
      <c r="D786" s="291"/>
      <c r="E786" s="291"/>
      <c r="F786" s="291"/>
      <c r="G786" s="291"/>
      <c r="H786" s="291"/>
      <c r="I786" s="50">
        <v>350</v>
      </c>
      <c r="J786" s="83" t="s">
        <v>168</v>
      </c>
      <c r="K786" s="50">
        <v>8000</v>
      </c>
      <c r="L786" s="84">
        <f t="shared" si="182"/>
        <v>2800000</v>
      </c>
    </row>
    <row r="787" spans="1:12">
      <c r="A787" s="30"/>
      <c r="B787" s="63"/>
      <c r="C787" s="289" t="s">
        <v>557</v>
      </c>
      <c r="D787" s="289"/>
      <c r="E787" s="289"/>
      <c r="F787" s="289"/>
      <c r="G787" s="289"/>
      <c r="H787" s="289"/>
      <c r="I787" s="51"/>
      <c r="J787" s="85"/>
      <c r="K787" s="51"/>
      <c r="L787" s="86"/>
    </row>
    <row r="788" spans="1:12">
      <c r="A788" s="53"/>
      <c r="B788" s="33">
        <v>67</v>
      </c>
      <c r="C788" s="290" t="s">
        <v>598</v>
      </c>
      <c r="D788" s="290"/>
      <c r="E788" s="290"/>
      <c r="F788" s="290"/>
      <c r="G788" s="290"/>
      <c r="H788" s="290"/>
      <c r="I788" s="50">
        <v>350</v>
      </c>
      <c r="J788" s="83" t="s">
        <v>168</v>
      </c>
      <c r="K788" s="50">
        <v>6500</v>
      </c>
      <c r="L788" s="58">
        <f t="shared" si="182"/>
        <v>2275000</v>
      </c>
    </row>
    <row r="789" spans="1:12">
      <c r="A789" s="30"/>
      <c r="B789" s="30"/>
      <c r="C789" s="290" t="s">
        <v>557</v>
      </c>
      <c r="D789" s="290"/>
      <c r="E789" s="290"/>
      <c r="F789" s="290"/>
      <c r="G789" s="290"/>
      <c r="H789" s="290"/>
      <c r="I789" s="51"/>
      <c r="J789" s="85"/>
      <c r="K789" s="51"/>
      <c r="L789" s="58"/>
    </row>
    <row r="790" spans="1:12">
      <c r="A790" s="53"/>
      <c r="B790" s="33">
        <v>68</v>
      </c>
      <c r="C790" s="291" t="s">
        <v>599</v>
      </c>
      <c r="D790" s="291"/>
      <c r="E790" s="291"/>
      <c r="F790" s="291"/>
      <c r="G790" s="291"/>
      <c r="H790" s="291"/>
      <c r="I790" s="50">
        <v>35000</v>
      </c>
      <c r="J790" s="83" t="s">
        <v>164</v>
      </c>
      <c r="K790" s="50">
        <v>255</v>
      </c>
      <c r="L790" s="84">
        <f t="shared" si="182"/>
        <v>8925000</v>
      </c>
    </row>
    <row r="791" spans="1:12">
      <c r="A791" s="30"/>
      <c r="B791" s="63"/>
      <c r="C791" s="289" t="s">
        <v>557</v>
      </c>
      <c r="D791" s="289"/>
      <c r="E791" s="289"/>
      <c r="F791" s="289"/>
      <c r="G791" s="289"/>
      <c r="H791" s="289"/>
      <c r="I791" s="51"/>
      <c r="J791" s="85"/>
      <c r="K791" s="51"/>
      <c r="L791" s="86"/>
    </row>
    <row r="792" spans="1:12">
      <c r="A792" s="53"/>
      <c r="B792" s="33">
        <v>69</v>
      </c>
      <c r="C792" s="290" t="s">
        <v>600</v>
      </c>
      <c r="D792" s="290"/>
      <c r="E792" s="290"/>
      <c r="F792" s="290"/>
      <c r="G792" s="290"/>
      <c r="H792" s="290"/>
      <c r="I792" s="50">
        <v>100</v>
      </c>
      <c r="J792" s="83" t="s">
        <v>249</v>
      </c>
      <c r="K792" s="50">
        <v>12000</v>
      </c>
      <c r="L792" s="58">
        <f t="shared" si="182"/>
        <v>1200000</v>
      </c>
    </row>
    <row r="793" spans="1:12">
      <c r="A793" s="30"/>
      <c r="B793" s="63"/>
      <c r="C793" s="290" t="s">
        <v>552</v>
      </c>
      <c r="D793" s="290"/>
      <c r="E793" s="290"/>
      <c r="F793" s="290"/>
      <c r="G793" s="290"/>
      <c r="H793" s="290"/>
      <c r="I793" s="51"/>
      <c r="J793" s="85"/>
      <c r="K793" s="51"/>
      <c r="L793" s="58"/>
    </row>
    <row r="794" spans="1:12">
      <c r="A794" s="53"/>
      <c r="B794" s="33">
        <v>70</v>
      </c>
      <c r="C794" s="291" t="s">
        <v>601</v>
      </c>
      <c r="D794" s="291"/>
      <c r="E794" s="291"/>
      <c r="F794" s="291"/>
      <c r="G794" s="291"/>
      <c r="H794" s="291"/>
      <c r="I794" s="50">
        <v>50</v>
      </c>
      <c r="J794" s="83" t="s">
        <v>168</v>
      </c>
      <c r="K794" s="50">
        <v>10500</v>
      </c>
      <c r="L794" s="84">
        <f t="shared" si="182"/>
        <v>525000</v>
      </c>
    </row>
    <row r="795" spans="1:12">
      <c r="A795" s="30"/>
      <c r="B795" s="30"/>
      <c r="C795" s="289" t="s">
        <v>552</v>
      </c>
      <c r="D795" s="289"/>
      <c r="E795" s="289"/>
      <c r="F795" s="289"/>
      <c r="G795" s="289"/>
      <c r="H795" s="289"/>
      <c r="I795" s="51"/>
      <c r="J795" s="85"/>
      <c r="K795" s="51"/>
      <c r="L795" s="86"/>
    </row>
    <row r="796" spans="1:12">
      <c r="A796" s="53"/>
      <c r="B796" s="33">
        <v>71</v>
      </c>
      <c r="C796" s="290" t="s">
        <v>602</v>
      </c>
      <c r="D796" s="290"/>
      <c r="E796" s="290"/>
      <c r="F796" s="290"/>
      <c r="G796" s="290"/>
      <c r="H796" s="290"/>
      <c r="I796" s="50">
        <v>6</v>
      </c>
      <c r="J796" s="83" t="s">
        <v>182</v>
      </c>
      <c r="K796" s="50">
        <v>25000</v>
      </c>
      <c r="L796" s="58">
        <f t="shared" si="182"/>
        <v>150000</v>
      </c>
    </row>
    <row r="797" spans="1:12">
      <c r="A797" s="30"/>
      <c r="B797" s="63"/>
      <c r="C797" s="290" t="s">
        <v>539</v>
      </c>
      <c r="D797" s="290"/>
      <c r="E797" s="290"/>
      <c r="F797" s="290"/>
      <c r="G797" s="290"/>
      <c r="H797" s="290"/>
      <c r="I797" s="51"/>
      <c r="J797" s="85"/>
      <c r="K797" s="51"/>
      <c r="L797" s="58"/>
    </row>
    <row r="798" spans="1:12">
      <c r="A798" s="53"/>
      <c r="B798" s="33">
        <v>72</v>
      </c>
      <c r="C798" s="291" t="s">
        <v>603</v>
      </c>
      <c r="D798" s="291"/>
      <c r="E798" s="291"/>
      <c r="F798" s="291"/>
      <c r="G798" s="291"/>
      <c r="H798" s="291"/>
      <c r="I798" s="50">
        <v>60</v>
      </c>
      <c r="J798" s="83" t="s">
        <v>249</v>
      </c>
      <c r="K798" s="50">
        <v>155000</v>
      </c>
      <c r="L798" s="84">
        <f t="shared" si="182"/>
        <v>9300000</v>
      </c>
    </row>
    <row r="799" spans="1:12">
      <c r="A799" s="30"/>
      <c r="B799" s="63"/>
      <c r="C799" s="289" t="s">
        <v>552</v>
      </c>
      <c r="D799" s="289"/>
      <c r="E799" s="289"/>
      <c r="F799" s="289"/>
      <c r="G799" s="289"/>
      <c r="H799" s="289"/>
      <c r="I799" s="51"/>
      <c r="J799" s="85"/>
      <c r="K799" s="51"/>
      <c r="L799" s="86"/>
    </row>
    <row r="800" spans="1:12">
      <c r="A800" s="53"/>
      <c r="B800" s="33">
        <v>73</v>
      </c>
      <c r="C800" s="291" t="s">
        <v>604</v>
      </c>
      <c r="D800" s="291"/>
      <c r="E800" s="291"/>
      <c r="F800" s="291"/>
      <c r="G800" s="291"/>
      <c r="H800" s="291"/>
      <c r="I800" s="50">
        <v>6</v>
      </c>
      <c r="J800" s="83" t="s">
        <v>182</v>
      </c>
      <c r="K800" s="50">
        <v>35000</v>
      </c>
      <c r="L800" s="58">
        <f t="shared" si="182"/>
        <v>210000</v>
      </c>
    </row>
    <row r="801" spans="1:12">
      <c r="A801" s="30"/>
      <c r="B801" s="30"/>
      <c r="C801" s="290" t="s">
        <v>539</v>
      </c>
      <c r="D801" s="290"/>
      <c r="E801" s="290"/>
      <c r="F801" s="290"/>
      <c r="G801" s="290"/>
      <c r="H801" s="290"/>
      <c r="I801" s="51"/>
      <c r="J801" s="85"/>
      <c r="K801" s="51"/>
      <c r="L801" s="58"/>
    </row>
    <row r="802" spans="1:12">
      <c r="A802" s="53"/>
      <c r="B802" s="33">
        <v>74</v>
      </c>
      <c r="C802" s="291" t="s">
        <v>605</v>
      </c>
      <c r="D802" s="291"/>
      <c r="E802" s="291"/>
      <c r="F802" s="291"/>
      <c r="G802" s="291"/>
      <c r="H802" s="291"/>
      <c r="I802" s="50">
        <v>1</v>
      </c>
      <c r="J802" s="83" t="s">
        <v>245</v>
      </c>
      <c r="K802" s="50">
        <v>10000</v>
      </c>
      <c r="L802" s="84">
        <f t="shared" si="182"/>
        <v>10000</v>
      </c>
    </row>
    <row r="803" spans="1:12">
      <c r="A803" s="30"/>
      <c r="B803" s="63"/>
      <c r="C803" s="289" t="s">
        <v>536</v>
      </c>
      <c r="D803" s="289"/>
      <c r="E803" s="289"/>
      <c r="F803" s="289"/>
      <c r="G803" s="289"/>
      <c r="H803" s="289"/>
      <c r="I803" s="51"/>
      <c r="J803" s="85"/>
      <c r="K803" s="51"/>
      <c r="L803" s="86"/>
    </row>
    <row r="804" spans="1:12">
      <c r="A804" s="53"/>
      <c r="B804" s="33">
        <v>75</v>
      </c>
      <c r="C804" s="290" t="s">
        <v>606</v>
      </c>
      <c r="D804" s="290"/>
      <c r="E804" s="290"/>
      <c r="F804" s="290"/>
      <c r="G804" s="290"/>
      <c r="H804" s="290"/>
      <c r="I804" s="50">
        <v>1</v>
      </c>
      <c r="J804" s="83" t="s">
        <v>245</v>
      </c>
      <c r="K804" s="50">
        <v>9500</v>
      </c>
      <c r="L804" s="58">
        <f t="shared" si="182"/>
        <v>9500</v>
      </c>
    </row>
    <row r="805" spans="1:12">
      <c r="A805" s="30"/>
      <c r="B805" s="63"/>
      <c r="C805" s="290" t="s">
        <v>536</v>
      </c>
      <c r="D805" s="290"/>
      <c r="E805" s="290"/>
      <c r="F805" s="290"/>
      <c r="G805" s="290"/>
      <c r="H805" s="290"/>
      <c r="I805" s="51"/>
      <c r="J805" s="85"/>
      <c r="K805" s="51"/>
      <c r="L805" s="58"/>
    </row>
    <row r="806" spans="1:12">
      <c r="A806" s="53"/>
      <c r="B806" s="33">
        <v>76</v>
      </c>
      <c r="C806" s="291" t="s">
        <v>607</v>
      </c>
      <c r="D806" s="291"/>
      <c r="E806" s="291"/>
      <c r="F806" s="291"/>
      <c r="G806" s="291"/>
      <c r="H806" s="291"/>
      <c r="I806" s="50">
        <v>1</v>
      </c>
      <c r="J806" s="83" t="s">
        <v>245</v>
      </c>
      <c r="K806" s="50">
        <v>9500</v>
      </c>
      <c r="L806" s="84">
        <f t="shared" si="182"/>
        <v>9500</v>
      </c>
    </row>
    <row r="807" spans="1:12">
      <c r="A807" s="30"/>
      <c r="B807" s="30"/>
      <c r="C807" s="289" t="s">
        <v>536</v>
      </c>
      <c r="D807" s="289"/>
      <c r="E807" s="289"/>
      <c r="F807" s="289"/>
      <c r="G807" s="289"/>
      <c r="H807" s="289"/>
      <c r="I807" s="51"/>
      <c r="J807" s="85"/>
      <c r="K807" s="51"/>
      <c r="L807" s="86"/>
    </row>
    <row r="808" spans="1:12">
      <c r="A808" s="53"/>
      <c r="B808" s="33">
        <v>77</v>
      </c>
      <c r="C808" s="291" t="s">
        <v>608</v>
      </c>
      <c r="D808" s="291"/>
      <c r="E808" s="291"/>
      <c r="F808" s="291"/>
      <c r="G808" s="291"/>
      <c r="H808" s="291"/>
      <c r="I808" s="50">
        <v>200</v>
      </c>
      <c r="J808" s="83" t="s">
        <v>168</v>
      </c>
      <c r="K808" s="50">
        <v>6500</v>
      </c>
      <c r="L808" s="58">
        <f t="shared" si="182"/>
        <v>1300000</v>
      </c>
    </row>
    <row r="809" spans="1:12">
      <c r="A809" s="30"/>
      <c r="B809" s="63"/>
      <c r="C809" s="289" t="s">
        <v>552</v>
      </c>
      <c r="D809" s="289"/>
      <c r="E809" s="289"/>
      <c r="F809" s="289"/>
      <c r="G809" s="289"/>
      <c r="H809" s="289"/>
      <c r="I809" s="51"/>
      <c r="J809" s="85"/>
      <c r="K809" s="51"/>
      <c r="L809" s="58"/>
    </row>
    <row r="810" spans="1:12">
      <c r="A810" s="53"/>
      <c r="B810" s="33">
        <v>78</v>
      </c>
      <c r="C810" s="290" t="s">
        <v>609</v>
      </c>
      <c r="D810" s="290"/>
      <c r="E810" s="290"/>
      <c r="F810" s="290"/>
      <c r="G810" s="290"/>
      <c r="H810" s="290"/>
      <c r="I810" s="50">
        <v>2500</v>
      </c>
      <c r="J810" s="83" t="s">
        <v>182</v>
      </c>
      <c r="K810" s="50">
        <v>1100</v>
      </c>
      <c r="L810" s="84">
        <f t="shared" si="182"/>
        <v>2750000</v>
      </c>
    </row>
    <row r="811" spans="1:12">
      <c r="A811" s="30"/>
      <c r="B811" s="63"/>
      <c r="C811" s="290" t="s">
        <v>552</v>
      </c>
      <c r="D811" s="290"/>
      <c r="E811" s="290"/>
      <c r="F811" s="290"/>
      <c r="G811" s="290"/>
      <c r="H811" s="290"/>
      <c r="I811" s="51"/>
      <c r="J811" s="85"/>
      <c r="K811" s="51"/>
      <c r="L811" s="86"/>
    </row>
    <row r="812" spans="1:12">
      <c r="A812" s="53"/>
      <c r="B812" s="33">
        <v>79</v>
      </c>
      <c r="C812" s="291" t="s">
        <v>610</v>
      </c>
      <c r="D812" s="291"/>
      <c r="E812" s="291"/>
      <c r="F812" s="291"/>
      <c r="G812" s="291"/>
      <c r="H812" s="291"/>
      <c r="I812" s="50">
        <v>3</v>
      </c>
      <c r="J812" s="83" t="s">
        <v>611</v>
      </c>
      <c r="K812" s="50">
        <v>18000</v>
      </c>
      <c r="L812" s="58">
        <f t="shared" si="182"/>
        <v>54000</v>
      </c>
    </row>
    <row r="813" spans="1:12">
      <c r="A813" s="30"/>
      <c r="B813" s="30"/>
      <c r="C813" s="289" t="s">
        <v>536</v>
      </c>
      <c r="D813" s="289"/>
      <c r="E813" s="289"/>
      <c r="F813" s="289"/>
      <c r="G813" s="289"/>
      <c r="H813" s="289"/>
      <c r="I813" s="51"/>
      <c r="J813" s="85"/>
      <c r="K813" s="51"/>
      <c r="L813" s="58"/>
    </row>
    <row r="814" spans="1:12">
      <c r="A814" s="53"/>
      <c r="B814" s="33">
        <v>80</v>
      </c>
      <c r="C814" s="290" t="s">
        <v>612</v>
      </c>
      <c r="D814" s="290"/>
      <c r="E814" s="290"/>
      <c r="F814" s="290"/>
      <c r="G814" s="290"/>
      <c r="H814" s="290"/>
      <c r="I814" s="50">
        <v>3</v>
      </c>
      <c r="J814" s="83" t="s">
        <v>611</v>
      </c>
      <c r="K814" s="50">
        <v>20000</v>
      </c>
      <c r="L814" s="84">
        <f t="shared" si="182"/>
        <v>60000</v>
      </c>
    </row>
    <row r="815" spans="1:12">
      <c r="A815" s="30"/>
      <c r="B815" s="63"/>
      <c r="C815" s="290" t="s">
        <v>536</v>
      </c>
      <c r="D815" s="290"/>
      <c r="E815" s="290"/>
      <c r="F815" s="290"/>
      <c r="G815" s="290"/>
      <c r="H815" s="290"/>
      <c r="I815" s="51"/>
      <c r="J815" s="85"/>
      <c r="K815" s="51"/>
      <c r="L815" s="86"/>
    </row>
    <row r="816" spans="1:12">
      <c r="A816" s="53"/>
      <c r="B816" s="33">
        <v>81</v>
      </c>
      <c r="C816" s="291" t="s">
        <v>613</v>
      </c>
      <c r="D816" s="291"/>
      <c r="E816" s="291"/>
      <c r="F816" s="291"/>
      <c r="G816" s="291"/>
      <c r="H816" s="291"/>
      <c r="I816" s="50">
        <v>3</v>
      </c>
      <c r="J816" s="83" t="s">
        <v>611</v>
      </c>
      <c r="K816" s="50">
        <v>55000</v>
      </c>
      <c r="L816" s="58">
        <f t="shared" si="182"/>
        <v>165000</v>
      </c>
    </row>
    <row r="817" spans="1:13">
      <c r="A817" s="30"/>
      <c r="B817" s="63"/>
      <c r="C817" s="289" t="s">
        <v>536</v>
      </c>
      <c r="D817" s="289"/>
      <c r="E817" s="289"/>
      <c r="F817" s="289"/>
      <c r="G817" s="289"/>
      <c r="H817" s="289"/>
      <c r="I817" s="51"/>
      <c r="J817" s="85"/>
      <c r="K817" s="51"/>
      <c r="L817" s="58"/>
    </row>
    <row r="818" spans="1:13">
      <c r="A818" s="53"/>
      <c r="B818" s="33">
        <v>82</v>
      </c>
      <c r="C818" s="290" t="s">
        <v>614</v>
      </c>
      <c r="D818" s="290"/>
      <c r="E818" s="290"/>
      <c r="F818" s="290"/>
      <c r="G818" s="290"/>
      <c r="H818" s="290"/>
      <c r="I818" s="50">
        <v>4</v>
      </c>
      <c r="J818" s="83" t="s">
        <v>615</v>
      </c>
      <c r="K818" s="50">
        <v>2500</v>
      </c>
      <c r="L818" s="84">
        <f t="shared" si="182"/>
        <v>10000</v>
      </c>
    </row>
    <row r="819" spans="1:13">
      <c r="A819" s="30"/>
      <c r="B819" s="30"/>
      <c r="C819" s="290" t="s">
        <v>536</v>
      </c>
      <c r="D819" s="290"/>
      <c r="E819" s="290"/>
      <c r="F819" s="290"/>
      <c r="G819" s="290"/>
      <c r="H819" s="290"/>
      <c r="I819" s="51"/>
      <c r="J819" s="85"/>
      <c r="K819" s="51"/>
      <c r="L819" s="86"/>
    </row>
    <row r="820" spans="1:13">
      <c r="A820" s="53"/>
      <c r="B820" s="33">
        <v>83</v>
      </c>
      <c r="C820" s="291" t="s">
        <v>616</v>
      </c>
      <c r="D820" s="291"/>
      <c r="E820" s="291"/>
      <c r="F820" s="291"/>
      <c r="G820" s="291"/>
      <c r="H820" s="291"/>
      <c r="I820" s="50">
        <v>400</v>
      </c>
      <c r="J820" s="83" t="s">
        <v>182</v>
      </c>
      <c r="K820" s="50">
        <v>2800</v>
      </c>
      <c r="L820" s="58">
        <f t="shared" si="182"/>
        <v>1120000</v>
      </c>
    </row>
    <row r="821" spans="1:13">
      <c r="A821" s="30"/>
      <c r="B821" s="63"/>
      <c r="C821" s="289" t="s">
        <v>552</v>
      </c>
      <c r="D821" s="289"/>
      <c r="E821" s="289"/>
      <c r="F821" s="289"/>
      <c r="G821" s="289"/>
      <c r="H821" s="289"/>
      <c r="I821" s="51"/>
      <c r="J821" s="85"/>
      <c r="K821" s="51"/>
      <c r="L821" s="58"/>
    </row>
    <row r="822" spans="1:13">
      <c r="A822" s="53"/>
      <c r="B822" s="33">
        <v>84</v>
      </c>
      <c r="C822" s="290" t="s">
        <v>617</v>
      </c>
      <c r="D822" s="290"/>
      <c r="E822" s="290"/>
      <c r="F822" s="290"/>
      <c r="G822" s="290"/>
      <c r="H822" s="290"/>
      <c r="I822" s="50">
        <v>650</v>
      </c>
      <c r="J822" s="83" t="s">
        <v>168</v>
      </c>
      <c r="K822" s="50">
        <v>12000</v>
      </c>
      <c r="L822" s="84">
        <f t="shared" si="182"/>
        <v>7800000</v>
      </c>
      <c r="M822" s="40">
        <f>M1131</f>
        <v>0</v>
      </c>
    </row>
    <row r="823" spans="1:13">
      <c r="A823" s="30"/>
      <c r="B823" s="63"/>
      <c r="C823" s="290" t="s">
        <v>618</v>
      </c>
      <c r="D823" s="290"/>
      <c r="E823" s="290"/>
      <c r="F823" s="290"/>
      <c r="G823" s="290"/>
      <c r="H823" s="290"/>
      <c r="I823" s="51"/>
      <c r="J823" s="85"/>
      <c r="K823" s="51"/>
      <c r="L823" s="86"/>
    </row>
    <row r="824" spans="1:13">
      <c r="A824" s="53"/>
      <c r="B824" s="33">
        <v>85</v>
      </c>
      <c r="C824" s="291" t="s">
        <v>617</v>
      </c>
      <c r="D824" s="291"/>
      <c r="E824" s="291"/>
      <c r="F824" s="291"/>
      <c r="G824" s="291"/>
      <c r="H824" s="291"/>
      <c r="I824" s="50">
        <v>830</v>
      </c>
      <c r="J824" s="83" t="s">
        <v>168</v>
      </c>
      <c r="K824" s="50">
        <v>16500</v>
      </c>
      <c r="L824" s="58">
        <f t="shared" si="182"/>
        <v>13695000</v>
      </c>
    </row>
    <row r="825" spans="1:13">
      <c r="A825" s="30"/>
      <c r="B825" s="30"/>
      <c r="C825" s="289" t="s">
        <v>619</v>
      </c>
      <c r="D825" s="289"/>
      <c r="E825" s="289"/>
      <c r="F825" s="289"/>
      <c r="G825" s="289"/>
      <c r="H825" s="289"/>
      <c r="I825" s="51"/>
      <c r="J825" s="85"/>
      <c r="K825" s="51"/>
      <c r="L825" s="58"/>
    </row>
    <row r="826" spans="1:13">
      <c r="A826" s="53"/>
      <c r="B826" s="33">
        <v>86</v>
      </c>
      <c r="C826" s="290" t="s">
        <v>617</v>
      </c>
      <c r="D826" s="290"/>
      <c r="E826" s="290"/>
      <c r="F826" s="290"/>
      <c r="G826" s="290"/>
      <c r="H826" s="290"/>
      <c r="I826" s="50">
        <v>800</v>
      </c>
      <c r="J826" s="83" t="s">
        <v>168</v>
      </c>
      <c r="K826" s="50">
        <v>17000</v>
      </c>
      <c r="L826" s="84">
        <f t="shared" si="182"/>
        <v>13600000</v>
      </c>
    </row>
    <row r="827" spans="1:13">
      <c r="A827" s="30"/>
      <c r="B827" s="63"/>
      <c r="C827" s="290" t="s">
        <v>620</v>
      </c>
      <c r="D827" s="290"/>
      <c r="E827" s="290"/>
      <c r="F827" s="290"/>
      <c r="G827" s="290"/>
      <c r="H827" s="290"/>
      <c r="I827" s="51"/>
      <c r="J827" s="85"/>
      <c r="K827" s="51"/>
      <c r="L827" s="86"/>
    </row>
    <row r="828" spans="1:13">
      <c r="A828" s="53"/>
      <c r="B828" s="33">
        <v>87</v>
      </c>
      <c r="C828" s="304" t="s">
        <v>621</v>
      </c>
      <c r="D828" s="305"/>
      <c r="E828" s="305"/>
      <c r="F828" s="305"/>
      <c r="G828" s="305"/>
      <c r="H828" s="305"/>
      <c r="I828" s="50">
        <v>1000</v>
      </c>
      <c r="J828" s="83" t="s">
        <v>622</v>
      </c>
      <c r="K828" s="50">
        <v>35000</v>
      </c>
      <c r="L828" s="58">
        <f t="shared" si="182"/>
        <v>35000000</v>
      </c>
    </row>
    <row r="829" spans="1:13">
      <c r="A829" s="30"/>
      <c r="B829" s="63"/>
      <c r="C829" s="325" t="s">
        <v>623</v>
      </c>
      <c r="D829" s="326"/>
      <c r="E829" s="326"/>
      <c r="F829" s="326"/>
      <c r="G829" s="326"/>
      <c r="H829" s="326"/>
      <c r="I829" s="51"/>
      <c r="J829" s="85"/>
      <c r="K829" s="51"/>
      <c r="L829" s="58"/>
    </row>
    <row r="830" spans="1:13">
      <c r="A830" s="53"/>
      <c r="B830" s="33">
        <v>88</v>
      </c>
      <c r="C830" s="290" t="s">
        <v>621</v>
      </c>
      <c r="D830" s="290"/>
      <c r="E830" s="290"/>
      <c r="F830" s="290"/>
      <c r="G830" s="290"/>
      <c r="H830" s="290"/>
      <c r="I830" s="50">
        <v>800</v>
      </c>
      <c r="J830" s="83" t="s">
        <v>622</v>
      </c>
      <c r="K830" s="50">
        <v>39400</v>
      </c>
      <c r="L830" s="84">
        <f t="shared" si="182"/>
        <v>31520000</v>
      </c>
    </row>
    <row r="831" spans="1:13">
      <c r="A831" s="30"/>
      <c r="B831" s="63"/>
      <c r="C831" s="290" t="s">
        <v>624</v>
      </c>
      <c r="D831" s="290"/>
      <c r="E831" s="290"/>
      <c r="F831" s="290"/>
      <c r="G831" s="290"/>
      <c r="H831" s="290"/>
      <c r="I831" s="51"/>
      <c r="J831" s="85"/>
      <c r="K831" s="51"/>
      <c r="L831" s="86"/>
    </row>
    <row r="832" spans="1:13">
      <c r="A832" s="53"/>
      <c r="B832" s="33">
        <v>89</v>
      </c>
      <c r="C832" s="291" t="s">
        <v>625</v>
      </c>
      <c r="D832" s="291"/>
      <c r="E832" s="291"/>
      <c r="F832" s="291"/>
      <c r="G832" s="291"/>
      <c r="H832" s="291"/>
      <c r="I832" s="50">
        <v>10</v>
      </c>
      <c r="J832" s="83" t="s">
        <v>182</v>
      </c>
      <c r="K832" s="50">
        <v>1500000</v>
      </c>
      <c r="L832" s="58">
        <f t="shared" si="182"/>
        <v>15000000</v>
      </c>
    </row>
    <row r="833" spans="1:13">
      <c r="A833" s="30"/>
      <c r="B833" s="63"/>
      <c r="C833" s="289" t="s">
        <v>626</v>
      </c>
      <c r="D833" s="289"/>
      <c r="E833" s="289"/>
      <c r="F833" s="289"/>
      <c r="G833" s="289"/>
      <c r="H833" s="289"/>
      <c r="I833" s="51"/>
      <c r="J833" s="85"/>
      <c r="K833" s="51"/>
      <c r="L833" s="58"/>
    </row>
    <row r="834" spans="1:13">
      <c r="A834" s="30"/>
      <c r="B834" s="33">
        <v>90</v>
      </c>
      <c r="C834" s="290" t="s">
        <v>627</v>
      </c>
      <c r="D834" s="290"/>
      <c r="E834" s="290"/>
      <c r="F834" s="290"/>
      <c r="G834" s="290"/>
      <c r="H834" s="290"/>
      <c r="I834" s="50">
        <v>50</v>
      </c>
      <c r="J834" s="83" t="s">
        <v>168</v>
      </c>
      <c r="K834" s="50">
        <v>100000</v>
      </c>
      <c r="L834" s="84">
        <f t="shared" ref="L834:L840" si="183">+I834*K834</f>
        <v>5000000</v>
      </c>
    </row>
    <row r="835" spans="1:13">
      <c r="A835" s="30"/>
      <c r="B835" s="63"/>
      <c r="C835" s="290" t="s">
        <v>628</v>
      </c>
      <c r="D835" s="290"/>
      <c r="E835" s="290"/>
      <c r="F835" s="290"/>
      <c r="G835" s="290"/>
      <c r="H835" s="290"/>
      <c r="I835" s="51"/>
      <c r="J835" s="85"/>
      <c r="K835" s="51"/>
      <c r="L835" s="86"/>
    </row>
    <row r="836" spans="1:13">
      <c r="A836" s="30"/>
      <c r="B836" s="33">
        <v>91</v>
      </c>
      <c r="C836" s="291" t="s">
        <v>629</v>
      </c>
      <c r="D836" s="291"/>
      <c r="E836" s="291"/>
      <c r="F836" s="291"/>
      <c r="G836" s="291"/>
      <c r="H836" s="291"/>
      <c r="I836" s="50">
        <v>25</v>
      </c>
      <c r="J836" s="83" t="s">
        <v>630</v>
      </c>
      <c r="K836" s="50">
        <v>550000</v>
      </c>
      <c r="L836" s="58">
        <f t="shared" si="183"/>
        <v>13750000</v>
      </c>
    </row>
    <row r="837" spans="1:13">
      <c r="A837" s="30"/>
      <c r="B837" s="30"/>
      <c r="C837" s="289" t="s">
        <v>626</v>
      </c>
      <c r="D837" s="289"/>
      <c r="E837" s="289"/>
      <c r="F837" s="289"/>
      <c r="G837" s="289"/>
      <c r="H837" s="289"/>
      <c r="I837" s="51"/>
      <c r="J837" s="85"/>
      <c r="K837" s="51"/>
      <c r="L837" s="58"/>
    </row>
    <row r="838" spans="1:13">
      <c r="A838" s="30"/>
      <c r="B838" s="33">
        <v>91</v>
      </c>
      <c r="C838" s="328" t="s">
        <v>631</v>
      </c>
      <c r="D838" s="328"/>
      <c r="E838" s="328"/>
      <c r="F838" s="328"/>
      <c r="G838" s="328"/>
      <c r="H838" s="328"/>
      <c r="I838" s="50">
        <v>100</v>
      </c>
      <c r="J838" s="83" t="s">
        <v>168</v>
      </c>
      <c r="K838" s="50">
        <v>19000</v>
      </c>
      <c r="L838" s="84">
        <f t="shared" si="183"/>
        <v>1900000</v>
      </c>
    </row>
    <row r="839" spans="1:13">
      <c r="A839" s="30"/>
      <c r="B839" s="63"/>
      <c r="C839" s="328" t="s">
        <v>552</v>
      </c>
      <c r="D839" s="328"/>
      <c r="E839" s="328"/>
      <c r="F839" s="328"/>
      <c r="G839" s="328"/>
      <c r="H839" s="328"/>
      <c r="I839" s="51"/>
      <c r="J839" s="85"/>
      <c r="K839" s="51"/>
      <c r="L839" s="86"/>
    </row>
    <row r="840" spans="1:13">
      <c r="A840" s="53"/>
      <c r="B840" s="33">
        <v>93</v>
      </c>
      <c r="C840" s="294" t="s">
        <v>632</v>
      </c>
      <c r="D840" s="294"/>
      <c r="E840" s="294"/>
      <c r="F840" s="294"/>
      <c r="G840" s="294"/>
      <c r="H840" s="294"/>
      <c r="I840" s="50">
        <v>400</v>
      </c>
      <c r="J840" s="83" t="s">
        <v>182</v>
      </c>
      <c r="K840" s="50">
        <v>3200</v>
      </c>
      <c r="L840" s="84">
        <f t="shared" si="183"/>
        <v>1280000</v>
      </c>
    </row>
    <row r="841" spans="1:13">
      <c r="A841" s="30"/>
      <c r="B841" s="63"/>
      <c r="C841" s="327" t="s">
        <v>552</v>
      </c>
      <c r="D841" s="327"/>
      <c r="E841" s="327"/>
      <c r="F841" s="327"/>
      <c r="G841" s="327"/>
      <c r="H841" s="327"/>
      <c r="I841" s="38"/>
      <c r="J841" s="88"/>
      <c r="K841" s="38"/>
      <c r="L841" s="86"/>
    </row>
    <row r="842" spans="1:13">
      <c r="A842" s="30"/>
      <c r="B842" s="33">
        <v>94</v>
      </c>
      <c r="C842" s="294" t="s">
        <v>633</v>
      </c>
      <c r="D842" s="294"/>
      <c r="E842" s="294"/>
      <c r="F842" s="294"/>
      <c r="G842" s="294"/>
      <c r="H842" s="294"/>
      <c r="I842" s="42">
        <v>60</v>
      </c>
      <c r="J842" s="85" t="s">
        <v>182</v>
      </c>
      <c r="K842" s="89">
        <v>50000</v>
      </c>
      <c r="L842" s="58">
        <f>+I842*K842</f>
        <v>3000000</v>
      </c>
    </row>
    <row r="843" spans="1:13">
      <c r="A843" s="30"/>
      <c r="B843" s="63"/>
      <c r="C843" s="327" t="s">
        <v>634</v>
      </c>
      <c r="D843" s="327"/>
      <c r="E843" s="327"/>
      <c r="F843" s="327"/>
      <c r="G843" s="327"/>
      <c r="H843" s="327"/>
      <c r="I843" s="38"/>
      <c r="J843" s="88"/>
      <c r="K843" s="38"/>
      <c r="L843" s="86"/>
    </row>
    <row r="844" spans="1:13">
      <c r="A844" s="30"/>
      <c r="B844" s="129"/>
      <c r="C844" s="333"/>
      <c r="D844" s="334"/>
      <c r="E844" s="334"/>
      <c r="F844" s="334"/>
      <c r="G844" s="334"/>
      <c r="H844" s="335"/>
      <c r="I844" s="42"/>
      <c r="J844" s="27"/>
      <c r="K844" s="42"/>
      <c r="L844" s="58"/>
    </row>
    <row r="845" spans="1:13">
      <c r="A845" s="30"/>
      <c r="B845" s="63"/>
      <c r="C845" s="336"/>
      <c r="D845" s="337"/>
      <c r="E845" s="337"/>
      <c r="F845" s="337"/>
      <c r="G845" s="337"/>
      <c r="H845" s="338"/>
      <c r="I845" s="42"/>
      <c r="J845" s="27"/>
      <c r="K845" s="42"/>
      <c r="L845" s="58"/>
    </row>
    <row r="846" spans="1:13">
      <c r="A846" s="91" t="s">
        <v>636</v>
      </c>
      <c r="B846" s="292" t="s">
        <v>637</v>
      </c>
      <c r="C846" s="292"/>
      <c r="D846" s="292"/>
      <c r="E846" s="292"/>
      <c r="F846" s="292"/>
      <c r="G846" s="292"/>
      <c r="H846" s="292"/>
      <c r="I846" s="24"/>
      <c r="J846" s="13"/>
      <c r="K846" s="22"/>
      <c r="L846" s="26">
        <f>SUM(L847:L854)</f>
        <v>1014600000</v>
      </c>
    </row>
    <row r="847" spans="1:13">
      <c r="A847" s="330"/>
      <c r="B847" s="31">
        <v>1</v>
      </c>
      <c r="C847" s="291" t="s">
        <v>638</v>
      </c>
      <c r="D847" s="291"/>
      <c r="E847" s="291"/>
      <c r="F847" s="291"/>
      <c r="G847" s="291"/>
      <c r="H847" s="291"/>
      <c r="I847" s="50">
        <v>1</v>
      </c>
      <c r="J847" s="34"/>
      <c r="K847" s="36">
        <v>1000000000</v>
      </c>
      <c r="L847" s="36">
        <f>I847*K847</f>
        <v>1000000000</v>
      </c>
      <c r="M847" s="41"/>
    </row>
    <row r="848" spans="1:13">
      <c r="A848" s="332"/>
      <c r="B848" s="37"/>
      <c r="C848" s="290" t="s">
        <v>639</v>
      </c>
      <c r="D848" s="290"/>
      <c r="E848" s="290"/>
      <c r="F848" s="290"/>
      <c r="G848" s="290"/>
      <c r="H848" s="290"/>
      <c r="I848" s="51"/>
      <c r="J848" s="38"/>
      <c r="K848" s="39"/>
      <c r="L848" s="39"/>
      <c r="M848" s="41"/>
    </row>
    <row r="849" spans="1:14">
      <c r="A849" s="332"/>
      <c r="B849" s="31">
        <v>2</v>
      </c>
      <c r="C849" s="291" t="s">
        <v>640</v>
      </c>
      <c r="D849" s="291"/>
      <c r="E849" s="291"/>
      <c r="F849" s="291"/>
      <c r="G849" s="291"/>
      <c r="H849" s="291"/>
      <c r="I849" s="89">
        <v>1</v>
      </c>
      <c r="J849" s="42"/>
      <c r="K849" s="43">
        <v>11800000</v>
      </c>
      <c r="L849" s="36">
        <f t="shared" ref="L849" si="184">I849*K849</f>
        <v>11800000</v>
      </c>
      <c r="M849" s="41"/>
    </row>
    <row r="850" spans="1:14">
      <c r="A850" s="332"/>
      <c r="B850" s="52"/>
      <c r="C850" s="289" t="s">
        <v>641</v>
      </c>
      <c r="D850" s="289"/>
      <c r="E850" s="289"/>
      <c r="F850" s="289"/>
      <c r="G850" s="289"/>
      <c r="H850" s="289"/>
      <c r="I850" s="51"/>
      <c r="J850" s="38"/>
      <c r="K850" s="39"/>
      <c r="L850" s="39"/>
    </row>
    <row r="851" spans="1:14">
      <c r="A851" s="53"/>
      <c r="B851" s="31">
        <v>3</v>
      </c>
      <c r="C851" s="291" t="s">
        <v>642</v>
      </c>
      <c r="D851" s="291"/>
      <c r="E851" s="291"/>
      <c r="F851" s="291"/>
      <c r="G851" s="291"/>
      <c r="H851" s="291"/>
      <c r="I851" s="89">
        <v>25</v>
      </c>
      <c r="J851" s="42"/>
      <c r="K851" s="43">
        <v>28000</v>
      </c>
      <c r="L851" s="36">
        <f t="shared" ref="L851" si="185">I851*K851</f>
        <v>700000</v>
      </c>
    </row>
    <row r="852" spans="1:14">
      <c r="A852" s="60"/>
      <c r="B852" s="52"/>
      <c r="C852" s="289" t="s">
        <v>643</v>
      </c>
      <c r="D852" s="289"/>
      <c r="E852" s="289"/>
      <c r="F852" s="289"/>
      <c r="G852" s="289"/>
      <c r="H852" s="289"/>
      <c r="I852" s="51"/>
      <c r="J852" s="38"/>
      <c r="K852" s="39"/>
      <c r="L852" s="39"/>
    </row>
    <row r="853" spans="1:14">
      <c r="A853" s="53"/>
      <c r="B853" s="31">
        <v>4</v>
      </c>
      <c r="C853" s="291" t="s">
        <v>644</v>
      </c>
      <c r="D853" s="291"/>
      <c r="E853" s="291"/>
      <c r="F853" s="291"/>
      <c r="G853" s="291"/>
      <c r="H853" s="291"/>
      <c r="I853" s="89">
        <v>35</v>
      </c>
      <c r="J853" s="42"/>
      <c r="K853" s="43">
        <v>60000</v>
      </c>
      <c r="L853" s="36">
        <f t="shared" ref="L853" si="186">I853*K853</f>
        <v>2100000</v>
      </c>
    </row>
    <row r="854" spans="1:14">
      <c r="A854" s="59"/>
      <c r="B854" s="52"/>
      <c r="C854" s="289" t="s">
        <v>645</v>
      </c>
      <c r="D854" s="289"/>
      <c r="E854" s="289"/>
      <c r="F854" s="289"/>
      <c r="G854" s="289"/>
      <c r="H854" s="289"/>
      <c r="I854" s="51"/>
      <c r="J854" s="38"/>
      <c r="K854" s="39"/>
      <c r="L854" s="39"/>
    </row>
    <row r="855" spans="1:14">
      <c r="A855" s="19" t="s">
        <v>646</v>
      </c>
      <c r="B855" s="292" t="s">
        <v>647</v>
      </c>
      <c r="C855" s="292"/>
      <c r="D855" s="292"/>
      <c r="E855" s="292"/>
      <c r="F855" s="292"/>
      <c r="G855" s="292"/>
      <c r="H855" s="292"/>
      <c r="I855" s="24"/>
      <c r="J855" s="13"/>
      <c r="K855" s="22"/>
      <c r="L855" s="26">
        <f>SUM(L856:L859)</f>
        <v>26500000</v>
      </c>
      <c r="M855" s="41"/>
    </row>
    <row r="856" spans="1:14">
      <c r="A856" s="53"/>
      <c r="B856" s="31">
        <v>1</v>
      </c>
      <c r="C856" s="291" t="s">
        <v>648</v>
      </c>
      <c r="D856" s="291"/>
      <c r="E856" s="291"/>
      <c r="F856" s="291"/>
      <c r="G856" s="291"/>
      <c r="H856" s="291"/>
      <c r="I856" s="50">
        <v>100</v>
      </c>
      <c r="J856" s="50" t="s">
        <v>91</v>
      </c>
      <c r="K856" s="36">
        <v>75000</v>
      </c>
      <c r="L856" s="36">
        <f>+I856*K856</f>
        <v>7500000</v>
      </c>
      <c r="M856" s="130"/>
      <c r="N856" s="130"/>
    </row>
    <row r="857" spans="1:14">
      <c r="A857" s="30"/>
      <c r="B857" s="37"/>
      <c r="C857" s="290" t="s">
        <v>649</v>
      </c>
      <c r="D857" s="290"/>
      <c r="E857" s="290"/>
      <c r="F857" s="290"/>
      <c r="G857" s="290"/>
      <c r="H857" s="290"/>
      <c r="I857" s="51"/>
      <c r="J857" s="51"/>
      <c r="K857" s="39"/>
      <c r="L857" s="39"/>
    </row>
    <row r="858" spans="1:14">
      <c r="A858" s="53"/>
      <c r="B858" s="31">
        <v>2</v>
      </c>
      <c r="C858" s="291" t="s">
        <v>648</v>
      </c>
      <c r="D858" s="291"/>
      <c r="E858" s="291"/>
      <c r="F858" s="291"/>
      <c r="G858" s="291"/>
      <c r="H858" s="291"/>
      <c r="I858" s="50">
        <v>100</v>
      </c>
      <c r="J858" s="50" t="s">
        <v>91</v>
      </c>
      <c r="K858" s="36">
        <v>190000</v>
      </c>
      <c r="L858" s="36">
        <f>+I858*K858</f>
        <v>19000000</v>
      </c>
    </row>
    <row r="859" spans="1:14">
      <c r="A859" s="30"/>
      <c r="B859" s="52"/>
      <c r="C859" s="289" t="s">
        <v>650</v>
      </c>
      <c r="D859" s="289"/>
      <c r="E859" s="289"/>
      <c r="F859" s="289"/>
      <c r="G859" s="289"/>
      <c r="H859" s="289"/>
      <c r="I859" s="51"/>
      <c r="J859" s="51"/>
      <c r="K859" s="39"/>
      <c r="L859" s="39"/>
    </row>
    <row r="860" spans="1:14">
      <c r="A860" s="19" t="s">
        <v>651</v>
      </c>
      <c r="B860" s="292" t="s">
        <v>652</v>
      </c>
      <c r="C860" s="292"/>
      <c r="D860" s="292"/>
      <c r="E860" s="292"/>
      <c r="F860" s="292"/>
      <c r="G860" s="292"/>
      <c r="H860" s="292"/>
      <c r="I860" s="24"/>
      <c r="J860" s="24"/>
      <c r="K860" s="32"/>
      <c r="L860" s="94">
        <f>SUM(L861:L866)</f>
        <v>26750000</v>
      </c>
    </row>
    <row r="861" spans="1:14">
      <c r="A861" s="53"/>
      <c r="B861" s="49">
        <v>1</v>
      </c>
      <c r="C861" s="290" t="s">
        <v>653</v>
      </c>
      <c r="D861" s="290"/>
      <c r="E861" s="290"/>
      <c r="F861" s="290"/>
      <c r="G861" s="290"/>
      <c r="H861" s="290"/>
      <c r="I861" s="50">
        <f>230+100+400</f>
        <v>730</v>
      </c>
      <c r="J861" s="34" t="s">
        <v>245</v>
      </c>
      <c r="K861" s="36">
        <v>25000</v>
      </c>
      <c r="L861" s="36">
        <f>+I861*K861</f>
        <v>18250000</v>
      </c>
    </row>
    <row r="862" spans="1:14">
      <c r="A862" s="30"/>
      <c r="B862" s="37"/>
      <c r="C862" s="290" t="s">
        <v>654</v>
      </c>
      <c r="D862" s="290"/>
      <c r="E862" s="290"/>
      <c r="F862" s="290"/>
      <c r="G862" s="290"/>
      <c r="H862" s="290"/>
      <c r="I862" s="51"/>
      <c r="J862" s="38"/>
      <c r="K862" s="39"/>
      <c r="L862" s="39"/>
    </row>
    <row r="863" spans="1:14">
      <c r="A863" s="53"/>
      <c r="B863" s="31">
        <v>2</v>
      </c>
      <c r="C863" s="291" t="s">
        <v>653</v>
      </c>
      <c r="D863" s="291"/>
      <c r="E863" s="291"/>
      <c r="F863" s="291"/>
      <c r="G863" s="291"/>
      <c r="H863" s="291"/>
      <c r="I863" s="50">
        <v>100</v>
      </c>
      <c r="J863" s="34" t="s">
        <v>655</v>
      </c>
      <c r="K863" s="36">
        <v>35000</v>
      </c>
      <c r="L863" s="36">
        <f>+I863*K863</f>
        <v>3500000</v>
      </c>
    </row>
    <row r="864" spans="1:14">
      <c r="A864" s="30"/>
      <c r="B864" s="52"/>
      <c r="C864" s="289" t="s">
        <v>656</v>
      </c>
      <c r="D864" s="289"/>
      <c r="E864" s="289"/>
      <c r="F864" s="289"/>
      <c r="G864" s="289"/>
      <c r="H864" s="289"/>
      <c r="I864" s="51"/>
      <c r="J864" s="38"/>
      <c r="K864" s="39"/>
      <c r="L864" s="39"/>
    </row>
    <row r="865" spans="1:13">
      <c r="A865" s="53"/>
      <c r="B865" s="31">
        <v>3</v>
      </c>
      <c r="C865" s="291" t="s">
        <v>653</v>
      </c>
      <c r="D865" s="291"/>
      <c r="E865" s="291"/>
      <c r="F865" s="291"/>
      <c r="G865" s="291"/>
      <c r="H865" s="291"/>
      <c r="I865" s="50">
        <v>500</v>
      </c>
      <c r="J865" s="34" t="s">
        <v>245</v>
      </c>
      <c r="K865" s="36">
        <v>10000</v>
      </c>
      <c r="L865" s="36">
        <f>+I865*K865</f>
        <v>5000000</v>
      </c>
    </row>
    <row r="866" spans="1:13">
      <c r="A866" s="30"/>
      <c r="B866" s="52"/>
      <c r="C866" s="289" t="s">
        <v>657</v>
      </c>
      <c r="D866" s="289"/>
      <c r="E866" s="289"/>
      <c r="F866" s="289"/>
      <c r="G866" s="289"/>
      <c r="H866" s="289"/>
      <c r="I866" s="51"/>
      <c r="J866" s="38"/>
      <c r="K866" s="39"/>
      <c r="L866" s="39"/>
    </row>
    <row r="867" spans="1:13">
      <c r="A867" s="19" t="s">
        <v>658</v>
      </c>
      <c r="B867" s="292" t="s">
        <v>659</v>
      </c>
      <c r="C867" s="292"/>
      <c r="D867" s="292"/>
      <c r="E867" s="292"/>
      <c r="F867" s="292"/>
      <c r="G867" s="292"/>
      <c r="H867" s="292"/>
      <c r="I867" s="24"/>
      <c r="J867" s="24"/>
      <c r="K867" s="32"/>
      <c r="L867" s="95">
        <f>SUM(L868:L878)</f>
        <v>1158260000</v>
      </c>
    </row>
    <row r="868" spans="1:13">
      <c r="A868" s="53"/>
      <c r="B868" s="49">
        <v>1</v>
      </c>
      <c r="C868" s="290" t="s">
        <v>660</v>
      </c>
      <c r="D868" s="290"/>
      <c r="E868" s="290"/>
      <c r="F868" s="290"/>
      <c r="G868" s="290"/>
      <c r="H868" s="290"/>
      <c r="I868" s="50">
        <v>8000</v>
      </c>
      <c r="J868" s="34" t="s">
        <v>661</v>
      </c>
      <c r="K868" s="36">
        <v>29052</v>
      </c>
      <c r="L868" s="36">
        <f>+I868*K868</f>
        <v>232416000</v>
      </c>
    </row>
    <row r="869" spans="1:13">
      <c r="A869" s="30"/>
      <c r="B869" s="37"/>
      <c r="C869" s="290" t="s">
        <v>662</v>
      </c>
      <c r="D869" s="290"/>
      <c r="E869" s="290"/>
      <c r="F869" s="290"/>
      <c r="G869" s="290"/>
      <c r="H869" s="290"/>
      <c r="I869" s="51"/>
      <c r="J869" s="38"/>
      <c r="K869" s="39"/>
      <c r="L869" s="39"/>
    </row>
    <row r="870" spans="1:13">
      <c r="A870" s="53"/>
      <c r="B870" s="31">
        <v>2</v>
      </c>
      <c r="C870" s="291" t="s">
        <v>660</v>
      </c>
      <c r="D870" s="291"/>
      <c r="E870" s="291"/>
      <c r="F870" s="291"/>
      <c r="G870" s="291"/>
      <c r="H870" s="291"/>
      <c r="I870" s="50">
        <v>6000</v>
      </c>
      <c r="J870" s="34" t="s">
        <v>661</v>
      </c>
      <c r="K870" s="36">
        <v>28552</v>
      </c>
      <c r="L870" s="36">
        <f>+I870*K870</f>
        <v>171312000</v>
      </c>
    </row>
    <row r="871" spans="1:13">
      <c r="A871" s="30"/>
      <c r="B871" s="52"/>
      <c r="C871" s="289" t="s">
        <v>663</v>
      </c>
      <c r="D871" s="289"/>
      <c r="E871" s="289"/>
      <c r="F871" s="289"/>
      <c r="G871" s="289"/>
      <c r="H871" s="289"/>
      <c r="I871" s="51"/>
      <c r="J871" s="38"/>
      <c r="K871" s="39"/>
      <c r="L871" s="39"/>
    </row>
    <row r="872" spans="1:13">
      <c r="A872" s="30"/>
      <c r="B872" s="31">
        <v>3</v>
      </c>
      <c r="C872" s="291" t="s">
        <v>660</v>
      </c>
      <c r="D872" s="291"/>
      <c r="E872" s="291"/>
      <c r="F872" s="291"/>
      <c r="G872" s="291"/>
      <c r="H872" s="291"/>
      <c r="I872" s="50">
        <v>20000</v>
      </c>
      <c r="J872" s="34" t="s">
        <v>661</v>
      </c>
      <c r="K872" s="36">
        <v>28550</v>
      </c>
      <c r="L872" s="36">
        <f>+I872*K872</f>
        <v>571000000</v>
      </c>
    </row>
    <row r="873" spans="1:13">
      <c r="A873" s="30"/>
      <c r="B873" s="52"/>
      <c r="C873" s="289" t="s">
        <v>664</v>
      </c>
      <c r="D873" s="289"/>
      <c r="E873" s="289"/>
      <c r="F873" s="289"/>
      <c r="G873" s="289"/>
      <c r="H873" s="289"/>
      <c r="I873" s="51"/>
      <c r="J873" s="38"/>
      <c r="K873" s="39"/>
      <c r="L873" s="39"/>
    </row>
    <row r="874" spans="1:13">
      <c r="A874" s="53"/>
      <c r="B874" s="49">
        <v>4</v>
      </c>
      <c r="C874" s="290" t="s">
        <v>660</v>
      </c>
      <c r="D874" s="290"/>
      <c r="E874" s="290"/>
      <c r="F874" s="290"/>
      <c r="G874" s="290"/>
      <c r="H874" s="290"/>
      <c r="I874" s="50">
        <v>2000</v>
      </c>
      <c r="J874" s="34" t="s">
        <v>661</v>
      </c>
      <c r="K874" s="36">
        <v>60565</v>
      </c>
      <c r="L874" s="36">
        <f>+I874*K874</f>
        <v>121130000</v>
      </c>
    </row>
    <row r="875" spans="1:13">
      <c r="A875" s="30"/>
      <c r="B875" s="52"/>
      <c r="C875" s="289" t="s">
        <v>665</v>
      </c>
      <c r="D875" s="289"/>
      <c r="E875" s="289"/>
      <c r="F875" s="289"/>
      <c r="G875" s="289"/>
      <c r="H875" s="289"/>
      <c r="I875" s="51"/>
      <c r="J875" s="38"/>
      <c r="K875" s="39"/>
      <c r="L875" s="39"/>
    </row>
    <row r="876" spans="1:13">
      <c r="A876" s="53"/>
      <c r="B876" s="31">
        <v>7</v>
      </c>
      <c r="C876" s="291" t="s">
        <v>666</v>
      </c>
      <c r="D876" s="291"/>
      <c r="E876" s="291"/>
      <c r="F876" s="291"/>
      <c r="G876" s="291"/>
      <c r="H876" s="291"/>
      <c r="I876" s="50">
        <v>2400</v>
      </c>
      <c r="J876" s="34" t="s">
        <v>635</v>
      </c>
      <c r="K876" s="36">
        <v>26000</v>
      </c>
      <c r="L876" s="36">
        <f t="shared" ref="L876" si="187">I876*K876</f>
        <v>62400000</v>
      </c>
      <c r="M876" s="40"/>
    </row>
    <row r="877" spans="1:13">
      <c r="A877" s="30"/>
      <c r="B877" s="52"/>
      <c r="C877" s="290" t="s">
        <v>667</v>
      </c>
      <c r="D877" s="290"/>
      <c r="E877" s="290"/>
      <c r="F877" s="290"/>
      <c r="G877" s="290"/>
      <c r="H877" s="290"/>
      <c r="I877" s="51"/>
      <c r="J877" s="38"/>
      <c r="K877" s="39"/>
      <c r="L877" s="39"/>
    </row>
    <row r="878" spans="1:13">
      <c r="A878" s="53"/>
      <c r="B878" s="59">
        <v>8</v>
      </c>
      <c r="C878" s="339" t="s">
        <v>668</v>
      </c>
      <c r="D878" s="340"/>
      <c r="E878" s="340"/>
      <c r="F878" s="340"/>
      <c r="G878" s="340"/>
      <c r="H878" s="341"/>
      <c r="I878" s="42"/>
      <c r="J878" s="42"/>
      <c r="K878" s="43"/>
      <c r="L878" s="43">
        <v>2000</v>
      </c>
    </row>
    <row r="879" spans="1:13" ht="15" customHeight="1">
      <c r="A879" s="48" t="s">
        <v>669</v>
      </c>
      <c r="B879" s="346" t="s">
        <v>670</v>
      </c>
      <c r="C879" s="347"/>
      <c r="D879" s="347"/>
      <c r="E879" s="347"/>
      <c r="F879" s="347"/>
      <c r="G879" s="347"/>
      <c r="H879" s="366"/>
      <c r="I879" s="96"/>
      <c r="J879" s="97"/>
      <c r="K879" s="22"/>
      <c r="L879" s="26">
        <f>SUM(L880)</f>
        <v>0</v>
      </c>
    </row>
    <row r="880" spans="1:13">
      <c r="A880" s="33"/>
      <c r="B880" s="31">
        <v>1</v>
      </c>
      <c r="C880" s="304" t="s">
        <v>671</v>
      </c>
      <c r="D880" s="305"/>
      <c r="E880" s="305"/>
      <c r="F880" s="305"/>
      <c r="G880" s="305"/>
      <c r="H880" s="306"/>
      <c r="I880" s="34"/>
      <c r="J880" s="34"/>
      <c r="K880" s="36"/>
      <c r="L880" s="36"/>
    </row>
    <row r="881" spans="1:14">
      <c r="A881" s="63"/>
      <c r="B881" s="52"/>
      <c r="C881" s="325" t="s">
        <v>180</v>
      </c>
      <c r="D881" s="326"/>
      <c r="E881" s="326"/>
      <c r="F881" s="326"/>
      <c r="G881" s="326"/>
      <c r="H881" s="345"/>
      <c r="I881" s="38"/>
      <c r="J881" s="38"/>
      <c r="K881" s="39"/>
      <c r="L881" s="39"/>
    </row>
    <row r="882" spans="1:14">
      <c r="A882" s="19" t="s">
        <v>672</v>
      </c>
      <c r="B882" s="307" t="s">
        <v>673</v>
      </c>
      <c r="C882" s="307"/>
      <c r="D882" s="307"/>
      <c r="E882" s="307"/>
      <c r="F882" s="307"/>
      <c r="G882" s="307"/>
      <c r="H882" s="307"/>
      <c r="I882" s="24"/>
      <c r="J882" s="13"/>
      <c r="K882" s="13"/>
      <c r="L882" s="98">
        <f>L883</f>
        <v>22993680000</v>
      </c>
    </row>
    <row r="883" spans="1:14">
      <c r="A883" s="19" t="s">
        <v>674</v>
      </c>
      <c r="B883" s="307" t="s">
        <v>675</v>
      </c>
      <c r="C883" s="307"/>
      <c r="D883" s="307"/>
      <c r="E883" s="307"/>
      <c r="F883" s="307"/>
      <c r="G883" s="307"/>
      <c r="H883" s="307"/>
      <c r="I883" s="24"/>
      <c r="J883" s="13"/>
      <c r="K883" s="13"/>
      <c r="L883" s="98">
        <f>+L884+L887+L894+L905+L913+L920+L931+L934+L937+L940+L943+L946+L949+L952+L955+L960+L963+L966+L973+L978+L981+L986+L997+L1000+L1003</f>
        <v>22993680000</v>
      </c>
      <c r="M883" s="41"/>
    </row>
    <row r="884" spans="1:14">
      <c r="A884" s="48" t="s">
        <v>676</v>
      </c>
      <c r="B884" s="346" t="s">
        <v>677</v>
      </c>
      <c r="C884" s="347"/>
      <c r="D884" s="347"/>
      <c r="E884" s="347"/>
      <c r="F884" s="347"/>
      <c r="G884" s="347"/>
      <c r="H884" s="347"/>
      <c r="I884" s="24"/>
      <c r="J884" s="13"/>
      <c r="K884" s="22"/>
      <c r="L884" s="26">
        <f>SUM(L885)</f>
        <v>1200000</v>
      </c>
      <c r="M884" s="41">
        <v>22728630000</v>
      </c>
    </row>
    <row r="885" spans="1:14">
      <c r="A885" s="33"/>
      <c r="B885" s="31">
        <v>1</v>
      </c>
      <c r="C885" s="291" t="s">
        <v>678</v>
      </c>
      <c r="D885" s="291"/>
      <c r="E885" s="291"/>
      <c r="F885" s="291"/>
      <c r="G885" s="291"/>
      <c r="H885" s="291"/>
      <c r="I885" s="34">
        <v>6</v>
      </c>
      <c r="J885" s="34" t="s">
        <v>70</v>
      </c>
      <c r="K885" s="36">
        <v>200000</v>
      </c>
      <c r="L885" s="36">
        <f>I885*K885</f>
        <v>1200000</v>
      </c>
      <c r="M885" s="41">
        <v>265050000</v>
      </c>
    </row>
    <row r="886" spans="1:14">
      <c r="A886" s="30"/>
      <c r="B886" s="52"/>
      <c r="C886" s="289" t="s">
        <v>851</v>
      </c>
      <c r="D886" s="289"/>
      <c r="E886" s="289"/>
      <c r="F886" s="289"/>
      <c r="G886" s="289"/>
      <c r="H886" s="289"/>
      <c r="I886" s="38"/>
      <c r="J886" s="38"/>
      <c r="K886" s="39"/>
      <c r="L886" s="39"/>
      <c r="M886" s="40">
        <f>SUM(M884:M885)</f>
        <v>22993680000</v>
      </c>
    </row>
    <row r="887" spans="1:14">
      <c r="A887" s="99" t="s">
        <v>679</v>
      </c>
      <c r="B887" s="292" t="s">
        <v>680</v>
      </c>
      <c r="C887" s="292"/>
      <c r="D887" s="292"/>
      <c r="E887" s="292"/>
      <c r="F887" s="292"/>
      <c r="G887" s="292"/>
      <c r="H887" s="292"/>
      <c r="I887" s="24"/>
      <c r="J887" s="24"/>
      <c r="K887" s="32"/>
      <c r="L887" s="94">
        <f>SUM(L888:L893)</f>
        <v>5700000</v>
      </c>
    </row>
    <row r="888" spans="1:14">
      <c r="A888" s="53"/>
      <c r="B888" s="31">
        <v>1</v>
      </c>
      <c r="C888" s="291" t="s">
        <v>681</v>
      </c>
      <c r="D888" s="291"/>
      <c r="E888" s="291"/>
      <c r="F888" s="291"/>
      <c r="G888" s="291"/>
      <c r="H888" s="291"/>
      <c r="I888" s="34">
        <v>6</v>
      </c>
      <c r="J888" s="34"/>
      <c r="K888" s="36">
        <v>350000</v>
      </c>
      <c r="L888" s="36">
        <f>I888*K888</f>
        <v>2100000</v>
      </c>
    </row>
    <row r="889" spans="1:14">
      <c r="A889" s="52"/>
      <c r="B889" s="52"/>
      <c r="C889" s="289" t="s">
        <v>682</v>
      </c>
      <c r="D889" s="289"/>
      <c r="E889" s="289"/>
      <c r="F889" s="289"/>
      <c r="G889" s="289"/>
      <c r="H889" s="289"/>
      <c r="I889" s="38"/>
      <c r="J889" s="38"/>
      <c r="K889" s="39"/>
      <c r="L889" s="39"/>
    </row>
    <row r="890" spans="1:14">
      <c r="A890" s="30"/>
      <c r="B890" s="31">
        <v>2</v>
      </c>
      <c r="C890" s="291" t="s">
        <v>681</v>
      </c>
      <c r="D890" s="291"/>
      <c r="E890" s="291"/>
      <c r="F890" s="291"/>
      <c r="G890" s="291"/>
      <c r="H890" s="291"/>
      <c r="I890" s="34">
        <v>6</v>
      </c>
      <c r="J890" s="34"/>
      <c r="K890" s="36">
        <v>200000</v>
      </c>
      <c r="L890" s="36">
        <f t="shared" ref="L890" si="188">I890*K890</f>
        <v>1200000</v>
      </c>
    </row>
    <row r="891" spans="1:14">
      <c r="A891" s="30"/>
      <c r="B891" s="52"/>
      <c r="C891" s="289" t="s">
        <v>683</v>
      </c>
      <c r="D891" s="289"/>
      <c r="E891" s="289"/>
      <c r="F891" s="289"/>
      <c r="G891" s="289"/>
      <c r="H891" s="289"/>
      <c r="I891" s="38"/>
      <c r="J891" s="38"/>
      <c r="K891" s="39"/>
      <c r="L891" s="39"/>
    </row>
    <row r="892" spans="1:14">
      <c r="A892" s="53"/>
      <c r="B892" s="31">
        <v>3</v>
      </c>
      <c r="C892" s="294" t="s">
        <v>681</v>
      </c>
      <c r="D892" s="294"/>
      <c r="E892" s="294"/>
      <c r="F892" s="294"/>
      <c r="G892" s="294"/>
      <c r="H892" s="294"/>
      <c r="I892" s="34">
        <v>12</v>
      </c>
      <c r="J892" s="34"/>
      <c r="K892" s="36">
        <v>200000</v>
      </c>
      <c r="L892" s="36">
        <f t="shared" ref="L892" si="189">I892*K892</f>
        <v>2400000</v>
      </c>
    </row>
    <row r="893" spans="1:14">
      <c r="A893" s="30"/>
      <c r="B893" s="52"/>
      <c r="C893" s="327" t="s">
        <v>684</v>
      </c>
      <c r="D893" s="327"/>
      <c r="E893" s="327"/>
      <c r="F893" s="327"/>
      <c r="G893" s="327"/>
      <c r="H893" s="327"/>
      <c r="I893" s="38"/>
      <c r="J893" s="38"/>
      <c r="K893" s="39"/>
      <c r="L893" s="39"/>
    </row>
    <row r="894" spans="1:14">
      <c r="A894" s="100" t="s">
        <v>685</v>
      </c>
      <c r="B894" s="292" t="s">
        <v>686</v>
      </c>
      <c r="C894" s="292"/>
      <c r="D894" s="292"/>
      <c r="E894" s="292"/>
      <c r="F894" s="292"/>
      <c r="G894" s="292"/>
      <c r="H894" s="292"/>
      <c r="I894" s="21"/>
      <c r="J894" s="21"/>
      <c r="K894" s="32"/>
      <c r="L894" s="94">
        <f>SUM(L895:L904)</f>
        <v>4218900000</v>
      </c>
      <c r="M894" s="41"/>
      <c r="N894" s="41"/>
    </row>
    <row r="895" spans="1:14">
      <c r="A895" s="31"/>
      <c r="B895" s="101">
        <v>1</v>
      </c>
      <c r="C895" s="291" t="s">
        <v>687</v>
      </c>
      <c r="D895" s="291"/>
      <c r="E895" s="291"/>
      <c r="F895" s="291"/>
      <c r="G895" s="291"/>
      <c r="H895" s="291"/>
      <c r="I895" s="50">
        <f>6*12</f>
        <v>72</v>
      </c>
      <c r="J895" s="34" t="s">
        <v>70</v>
      </c>
      <c r="K895" s="36">
        <v>2700000</v>
      </c>
      <c r="L895" s="36">
        <f>I895*K895</f>
        <v>194400000</v>
      </c>
      <c r="M895" s="130"/>
      <c r="N895" s="130"/>
    </row>
    <row r="896" spans="1:14">
      <c r="A896" s="37"/>
      <c r="B896" s="37"/>
      <c r="C896" s="290" t="s">
        <v>884</v>
      </c>
      <c r="D896" s="290"/>
      <c r="E896" s="290"/>
      <c r="F896" s="290"/>
      <c r="G896" s="290"/>
      <c r="H896" s="290"/>
      <c r="I896" s="51"/>
      <c r="J896" s="38"/>
      <c r="K896" s="39"/>
      <c r="L896" s="39"/>
      <c r="N896" s="40"/>
    </row>
    <row r="897" spans="1:14">
      <c r="A897" s="49"/>
      <c r="B897" s="101">
        <v>2</v>
      </c>
      <c r="C897" s="291" t="s">
        <v>687</v>
      </c>
      <c r="D897" s="291"/>
      <c r="E897" s="291"/>
      <c r="F897" s="291"/>
      <c r="G897" s="291"/>
      <c r="H897" s="291"/>
      <c r="I897" s="50">
        <f>30*12</f>
        <v>360</v>
      </c>
      <c r="J897" s="34" t="s">
        <v>70</v>
      </c>
      <c r="K897" s="36">
        <v>1850000</v>
      </c>
      <c r="L897" s="36">
        <f t="shared" ref="L897" si="190">I897*K897</f>
        <v>666000000</v>
      </c>
    </row>
    <row r="898" spans="1:14">
      <c r="A898" s="37"/>
      <c r="B898" s="52"/>
      <c r="C898" s="289" t="s">
        <v>885</v>
      </c>
      <c r="D898" s="289"/>
      <c r="E898" s="289"/>
      <c r="F898" s="289"/>
      <c r="G898" s="289"/>
      <c r="H898" s="289"/>
      <c r="I898" s="51"/>
      <c r="J898" s="38"/>
      <c r="K898" s="39"/>
      <c r="L898" s="39"/>
    </row>
    <row r="899" spans="1:14">
      <c r="A899" s="49"/>
      <c r="B899" s="102">
        <v>3</v>
      </c>
      <c r="C899" s="290" t="s">
        <v>687</v>
      </c>
      <c r="D899" s="290"/>
      <c r="E899" s="290"/>
      <c r="F899" s="290"/>
      <c r="G899" s="290"/>
      <c r="H899" s="290"/>
      <c r="I899" s="50">
        <f>11*12</f>
        <v>132</v>
      </c>
      <c r="J899" s="34" t="s">
        <v>70</v>
      </c>
      <c r="K899" s="36">
        <v>6125000</v>
      </c>
      <c r="L899" s="36">
        <f t="shared" ref="L899" si="191">I899*K899</f>
        <v>808500000</v>
      </c>
    </row>
    <row r="900" spans="1:14">
      <c r="A900" s="37"/>
      <c r="B900" s="37"/>
      <c r="C900" s="290" t="s">
        <v>886</v>
      </c>
      <c r="D900" s="290"/>
      <c r="E900" s="290"/>
      <c r="F900" s="290"/>
      <c r="G900" s="290"/>
      <c r="H900" s="290"/>
      <c r="I900" s="51"/>
      <c r="J900" s="38"/>
      <c r="K900" s="39"/>
      <c r="L900" s="39"/>
      <c r="N900" s="41"/>
    </row>
    <row r="901" spans="1:14">
      <c r="A901" s="49"/>
      <c r="B901" s="101">
        <v>4</v>
      </c>
      <c r="C901" s="291" t="s">
        <v>687</v>
      </c>
      <c r="D901" s="291"/>
      <c r="E901" s="291"/>
      <c r="F901" s="291"/>
      <c r="G901" s="291"/>
      <c r="H901" s="291"/>
      <c r="I901" s="50">
        <f>2*12</f>
        <v>24</v>
      </c>
      <c r="J901" s="34" t="s">
        <v>70</v>
      </c>
      <c r="K901" s="36">
        <v>10000000</v>
      </c>
      <c r="L901" s="36">
        <f t="shared" ref="L901" si="192">I901*K901</f>
        <v>240000000</v>
      </c>
      <c r="N901" s="41"/>
    </row>
    <row r="902" spans="1:14">
      <c r="A902" s="37"/>
      <c r="B902" s="52"/>
      <c r="C902" s="289" t="s">
        <v>887</v>
      </c>
      <c r="D902" s="289"/>
      <c r="E902" s="289"/>
      <c r="F902" s="289"/>
      <c r="G902" s="289"/>
      <c r="H902" s="289"/>
      <c r="I902" s="51"/>
      <c r="J902" s="38"/>
      <c r="K902" s="39"/>
      <c r="L902" s="39"/>
      <c r="N902" s="40"/>
    </row>
    <row r="903" spans="1:14">
      <c r="A903" s="49"/>
      <c r="B903" s="102">
        <v>5</v>
      </c>
      <c r="C903" s="290" t="s">
        <v>687</v>
      </c>
      <c r="D903" s="290"/>
      <c r="E903" s="290"/>
      <c r="F903" s="290"/>
      <c r="G903" s="290"/>
      <c r="H903" s="290"/>
      <c r="I903" s="50">
        <f>100*12</f>
        <v>1200</v>
      </c>
      <c r="J903" s="34" t="s">
        <v>70</v>
      </c>
      <c r="K903" s="36">
        <v>1925000</v>
      </c>
      <c r="L903" s="36">
        <f t="shared" ref="L903" si="193">I903*K903</f>
        <v>2310000000</v>
      </c>
      <c r="M903" s="40"/>
      <c r="N903" s="41"/>
    </row>
    <row r="904" spans="1:14">
      <c r="A904" s="37"/>
      <c r="B904" s="37"/>
      <c r="C904" s="290" t="s">
        <v>888</v>
      </c>
      <c r="D904" s="290"/>
      <c r="E904" s="290"/>
      <c r="F904" s="290"/>
      <c r="G904" s="290"/>
      <c r="H904" s="290"/>
      <c r="I904" s="51"/>
      <c r="J904" s="38"/>
      <c r="K904" s="39"/>
      <c r="L904" s="39"/>
    </row>
    <row r="905" spans="1:14">
      <c r="A905" s="19" t="s">
        <v>688</v>
      </c>
      <c r="B905" s="292" t="s">
        <v>689</v>
      </c>
      <c r="C905" s="292"/>
      <c r="D905" s="292"/>
      <c r="E905" s="292"/>
      <c r="F905" s="292"/>
      <c r="G905" s="292"/>
      <c r="H905" s="292"/>
      <c r="I905" s="103"/>
      <c r="J905" s="24"/>
      <c r="K905" s="32"/>
      <c r="L905" s="94">
        <f>SUM(L906:L909)</f>
        <v>2008000000</v>
      </c>
      <c r="M905" s="40"/>
    </row>
    <row r="906" spans="1:14">
      <c r="A906" s="31"/>
      <c r="B906" s="31">
        <v>1</v>
      </c>
      <c r="C906" s="291" t="s">
        <v>690</v>
      </c>
      <c r="D906" s="291"/>
      <c r="E906" s="291"/>
      <c r="F906" s="291"/>
      <c r="G906" s="291"/>
      <c r="H906" s="291"/>
      <c r="I906" s="50">
        <v>8</v>
      </c>
      <c r="J906" s="34" t="s">
        <v>691</v>
      </c>
      <c r="K906" s="36">
        <v>36000000</v>
      </c>
      <c r="L906" s="36">
        <f>I906*K906</f>
        <v>288000000</v>
      </c>
    </row>
    <row r="907" spans="1:14">
      <c r="A907" s="37"/>
      <c r="B907" s="52"/>
      <c r="C907" s="289" t="s">
        <v>692</v>
      </c>
      <c r="D907" s="289"/>
      <c r="E907" s="289"/>
      <c r="F907" s="289"/>
      <c r="G907" s="289"/>
      <c r="H907" s="289"/>
      <c r="I907" s="51"/>
      <c r="J907" s="38"/>
      <c r="K907" s="39"/>
      <c r="L907" s="39"/>
    </row>
    <row r="908" spans="1:14">
      <c r="A908" s="49"/>
      <c r="B908" s="31">
        <v>2</v>
      </c>
      <c r="C908" s="291" t="s">
        <v>693</v>
      </c>
      <c r="D908" s="291"/>
      <c r="E908" s="291"/>
      <c r="F908" s="291"/>
      <c r="G908" s="291"/>
      <c r="H908" s="291"/>
      <c r="I908" s="50">
        <v>8</v>
      </c>
      <c r="J908" s="34" t="s">
        <v>691</v>
      </c>
      <c r="K908" s="36">
        <v>215000000</v>
      </c>
      <c r="L908" s="36">
        <f>I908*K908</f>
        <v>1720000000</v>
      </c>
      <c r="M908" s="41"/>
    </row>
    <row r="909" spans="1:14">
      <c r="A909" s="52"/>
      <c r="B909" s="52"/>
      <c r="C909" s="289" t="s">
        <v>694</v>
      </c>
      <c r="D909" s="289"/>
      <c r="E909" s="289"/>
      <c r="F909" s="289"/>
      <c r="G909" s="289"/>
      <c r="H909" s="289"/>
      <c r="I909" s="51"/>
      <c r="J909" s="38"/>
      <c r="K909" s="39"/>
      <c r="L909" s="39"/>
    </row>
    <row r="910" spans="1:14">
      <c r="A910" s="99" t="s">
        <v>695</v>
      </c>
      <c r="B910" s="292" t="s">
        <v>696</v>
      </c>
      <c r="C910" s="292"/>
      <c r="D910" s="292"/>
      <c r="E910" s="292"/>
      <c r="F910" s="292"/>
      <c r="G910" s="292"/>
      <c r="H910" s="292"/>
      <c r="I910" s="103"/>
      <c r="J910" s="24"/>
      <c r="K910" s="32"/>
      <c r="L910" s="94"/>
    </row>
    <row r="911" spans="1:14">
      <c r="A911" s="31"/>
      <c r="B911" s="31">
        <v>1</v>
      </c>
      <c r="C911" s="291" t="s">
        <v>697</v>
      </c>
      <c r="D911" s="291"/>
      <c r="E911" s="291"/>
      <c r="F911" s="291"/>
      <c r="G911" s="291"/>
      <c r="H911" s="291"/>
      <c r="I911" s="50"/>
      <c r="J911" s="34"/>
      <c r="K911" s="36"/>
      <c r="L911" s="36"/>
    </row>
    <row r="912" spans="1:14">
      <c r="A912" s="52"/>
      <c r="B912" s="52"/>
      <c r="C912" s="289" t="s">
        <v>698</v>
      </c>
      <c r="D912" s="289"/>
      <c r="E912" s="289"/>
      <c r="F912" s="289"/>
      <c r="G912" s="289"/>
      <c r="H912" s="289"/>
      <c r="I912" s="51"/>
      <c r="J912" s="38"/>
      <c r="K912" s="39"/>
      <c r="L912" s="39"/>
    </row>
    <row r="913" spans="1:14">
      <c r="A913" s="100" t="s">
        <v>699</v>
      </c>
      <c r="B913" s="342" t="s">
        <v>700</v>
      </c>
      <c r="C913" s="342"/>
      <c r="D913" s="342"/>
      <c r="E913" s="342"/>
      <c r="F913" s="342"/>
      <c r="G913" s="342"/>
      <c r="H913" s="342"/>
      <c r="I913" s="24"/>
      <c r="J913" s="24"/>
      <c r="K913" s="32"/>
      <c r="L913" s="94">
        <f>SUM(L914:L919)</f>
        <v>2911800000</v>
      </c>
      <c r="M913" s="41"/>
      <c r="N913" s="41"/>
    </row>
    <row r="914" spans="1:14">
      <c r="A914" s="49"/>
      <c r="B914" s="101">
        <v>1</v>
      </c>
      <c r="C914" s="291" t="s">
        <v>701</v>
      </c>
      <c r="D914" s="291"/>
      <c r="E914" s="291"/>
      <c r="F914" s="291"/>
      <c r="G914" s="291"/>
      <c r="H914" s="291"/>
      <c r="I914" s="50">
        <f>17*12</f>
        <v>204</v>
      </c>
      <c r="J914" s="50" t="s">
        <v>70</v>
      </c>
      <c r="K914" s="36">
        <v>1850000</v>
      </c>
      <c r="L914" s="36">
        <f>I914*K914</f>
        <v>377400000</v>
      </c>
      <c r="M914" s="130"/>
      <c r="N914" s="132"/>
    </row>
    <row r="915" spans="1:14">
      <c r="A915" s="37"/>
      <c r="B915" s="105"/>
      <c r="C915" s="289" t="s">
        <v>880</v>
      </c>
      <c r="D915" s="289"/>
      <c r="E915" s="289"/>
      <c r="F915" s="289"/>
      <c r="G915" s="289"/>
      <c r="H915" s="289"/>
      <c r="I915" s="51"/>
      <c r="J915" s="51"/>
      <c r="K915" s="39"/>
      <c r="L915" s="39"/>
    </row>
    <row r="916" spans="1:14">
      <c r="A916" s="49"/>
      <c r="B916" s="102">
        <v>2</v>
      </c>
      <c r="C916" s="290" t="s">
        <v>701</v>
      </c>
      <c r="D916" s="290"/>
      <c r="E916" s="290"/>
      <c r="F916" s="290"/>
      <c r="G916" s="290"/>
      <c r="H916" s="290"/>
      <c r="I916" s="50">
        <f>32*12</f>
        <v>384</v>
      </c>
      <c r="J916" s="50" t="s">
        <v>70</v>
      </c>
      <c r="K916" s="36">
        <v>1950000</v>
      </c>
      <c r="L916" s="36">
        <f t="shared" ref="L916" si="194">I916*K916</f>
        <v>748800000</v>
      </c>
    </row>
    <row r="917" spans="1:14">
      <c r="A917" s="37"/>
      <c r="B917" s="105"/>
      <c r="C917" s="289" t="s">
        <v>879</v>
      </c>
      <c r="D917" s="289"/>
      <c r="E917" s="289"/>
      <c r="F917" s="289"/>
      <c r="G917" s="289"/>
      <c r="H917" s="289"/>
      <c r="I917" s="51"/>
      <c r="J917" s="51"/>
      <c r="K917" s="39"/>
      <c r="L917" s="39"/>
    </row>
    <row r="918" spans="1:14">
      <c r="A918" s="49"/>
      <c r="B918" s="101">
        <v>3</v>
      </c>
      <c r="C918" s="291" t="s">
        <v>701</v>
      </c>
      <c r="D918" s="291"/>
      <c r="E918" s="291"/>
      <c r="F918" s="291"/>
      <c r="G918" s="291"/>
      <c r="H918" s="291"/>
      <c r="I918" s="50">
        <f>96*12</f>
        <v>1152</v>
      </c>
      <c r="J918" s="50" t="s">
        <v>70</v>
      </c>
      <c r="K918" s="36">
        <v>1550000</v>
      </c>
      <c r="L918" s="36">
        <f t="shared" ref="L918" si="195">I918*K918</f>
        <v>1785600000</v>
      </c>
      <c r="M918" s="40"/>
    </row>
    <row r="919" spans="1:14">
      <c r="A919" s="37"/>
      <c r="B919" s="52"/>
      <c r="C919" s="289" t="s">
        <v>878</v>
      </c>
      <c r="D919" s="289"/>
      <c r="E919" s="289"/>
      <c r="F919" s="289"/>
      <c r="G919" s="289"/>
      <c r="H919" s="289"/>
      <c r="I919" s="51"/>
      <c r="J919" s="51"/>
      <c r="K919" s="39"/>
      <c r="L919" s="39"/>
    </row>
    <row r="920" spans="1:14">
      <c r="A920" s="19" t="s">
        <v>702</v>
      </c>
      <c r="B920" s="292" t="s">
        <v>703</v>
      </c>
      <c r="C920" s="292"/>
      <c r="D920" s="292"/>
      <c r="E920" s="292"/>
      <c r="F920" s="292"/>
      <c r="G920" s="292"/>
      <c r="H920" s="292"/>
      <c r="I920" s="24"/>
      <c r="J920" s="13"/>
      <c r="K920" s="13"/>
      <c r="L920" s="23">
        <f>SUM(L921:L930)</f>
        <v>215140000</v>
      </c>
    </row>
    <row r="921" spans="1:14">
      <c r="A921" s="31"/>
      <c r="B921" s="31">
        <v>1</v>
      </c>
      <c r="C921" s="291" t="s">
        <v>704</v>
      </c>
      <c r="D921" s="291"/>
      <c r="E921" s="291"/>
      <c r="F921" s="291"/>
      <c r="G921" s="291"/>
      <c r="H921" s="291"/>
      <c r="I921" s="50">
        <f>4*9</f>
        <v>36</v>
      </c>
      <c r="J921" s="50" t="s">
        <v>705</v>
      </c>
      <c r="K921" s="36">
        <v>3883000</v>
      </c>
      <c r="L921" s="36">
        <f>I921*K921</f>
        <v>139788000</v>
      </c>
    </row>
    <row r="922" spans="1:14">
      <c r="A922" s="37"/>
      <c r="B922" s="52"/>
      <c r="C922" s="289" t="s">
        <v>865</v>
      </c>
      <c r="D922" s="289"/>
      <c r="E922" s="289"/>
      <c r="F922" s="289"/>
      <c r="G922" s="289"/>
      <c r="H922" s="289"/>
      <c r="I922" s="51"/>
      <c r="J922" s="51"/>
      <c r="K922" s="39"/>
      <c r="L922" s="39"/>
    </row>
    <row r="923" spans="1:14">
      <c r="A923" s="49"/>
      <c r="B923" s="106">
        <v>2</v>
      </c>
      <c r="C923" s="291" t="s">
        <v>704</v>
      </c>
      <c r="D923" s="291"/>
      <c r="E923" s="291"/>
      <c r="F923" s="291"/>
      <c r="G923" s="291"/>
      <c r="H923" s="291"/>
      <c r="I923" s="89">
        <f>1*9</f>
        <v>9</v>
      </c>
      <c r="J923" s="50" t="s">
        <v>705</v>
      </c>
      <c r="K923" s="43">
        <v>4315000</v>
      </c>
      <c r="L923" s="36">
        <f t="shared" ref="L923" si="196">I923*K923</f>
        <v>38835000</v>
      </c>
    </row>
    <row r="924" spans="1:14">
      <c r="A924" s="37"/>
      <c r="B924" s="107"/>
      <c r="C924" s="289" t="s">
        <v>706</v>
      </c>
      <c r="D924" s="289"/>
      <c r="E924" s="289"/>
      <c r="F924" s="289"/>
      <c r="G924" s="289"/>
      <c r="H924" s="289"/>
      <c r="I924" s="51"/>
      <c r="J924" s="51"/>
      <c r="K924" s="39"/>
      <c r="L924" s="39"/>
    </row>
    <row r="925" spans="1:14">
      <c r="A925" s="53"/>
      <c r="B925" s="31">
        <v>3</v>
      </c>
      <c r="C925" s="291" t="s">
        <v>704</v>
      </c>
      <c r="D925" s="291"/>
      <c r="E925" s="291"/>
      <c r="F925" s="291"/>
      <c r="G925" s="291"/>
      <c r="H925" s="291"/>
      <c r="I925" s="89">
        <f>1*9</f>
        <v>9</v>
      </c>
      <c r="J925" s="50" t="s">
        <v>705</v>
      </c>
      <c r="K925" s="43">
        <v>1213000</v>
      </c>
      <c r="L925" s="36">
        <f t="shared" ref="L925" si="197">I925*K925</f>
        <v>10917000</v>
      </c>
      <c r="M925" s="40"/>
    </row>
    <row r="926" spans="1:14">
      <c r="A926" s="30"/>
      <c r="B926" s="52"/>
      <c r="C926" s="289" t="s">
        <v>707</v>
      </c>
      <c r="D926" s="289"/>
      <c r="E926" s="289"/>
      <c r="F926" s="289"/>
      <c r="G926" s="289"/>
      <c r="H926" s="289"/>
      <c r="I926" s="51"/>
      <c r="J926" s="51"/>
      <c r="K926" s="39"/>
      <c r="L926" s="39"/>
      <c r="M926" s="41"/>
    </row>
    <row r="927" spans="1:14">
      <c r="A927" s="53"/>
      <c r="B927" s="31">
        <v>4</v>
      </c>
      <c r="C927" s="294" t="s">
        <v>708</v>
      </c>
      <c r="D927" s="294"/>
      <c r="E927" s="294"/>
      <c r="F927" s="294"/>
      <c r="G927" s="294"/>
      <c r="H927" s="294"/>
      <c r="I927" s="89">
        <f>2*12</f>
        <v>24</v>
      </c>
      <c r="J927" s="50" t="s">
        <v>705</v>
      </c>
      <c r="K927" s="43">
        <v>150000</v>
      </c>
      <c r="L927" s="36">
        <f t="shared" ref="L927" si="198">I927*K927</f>
        <v>3600000</v>
      </c>
    </row>
    <row r="928" spans="1:14">
      <c r="A928" s="30"/>
      <c r="B928" s="52"/>
      <c r="C928" s="289" t="s">
        <v>180</v>
      </c>
      <c r="D928" s="289"/>
      <c r="E928" s="289"/>
      <c r="F928" s="289"/>
      <c r="G928" s="289"/>
      <c r="H928" s="289"/>
      <c r="I928" s="51"/>
      <c r="J928" s="51"/>
      <c r="K928" s="39"/>
      <c r="L928" s="39"/>
    </row>
    <row r="929" spans="1:14">
      <c r="A929" s="53"/>
      <c r="B929" s="31">
        <v>5</v>
      </c>
      <c r="C929" s="291" t="s">
        <v>709</v>
      </c>
      <c r="D929" s="291"/>
      <c r="E929" s="291"/>
      <c r="F929" s="291"/>
      <c r="G929" s="291"/>
      <c r="H929" s="291"/>
      <c r="I929" s="89">
        <v>1</v>
      </c>
      <c r="J929" s="89" t="s">
        <v>62</v>
      </c>
      <c r="K929" s="43">
        <v>22000000</v>
      </c>
      <c r="L929" s="36">
        <f t="shared" ref="L929" si="199">I929*K929</f>
        <v>22000000</v>
      </c>
    </row>
    <row r="930" spans="1:14">
      <c r="A930" s="30"/>
      <c r="B930" s="52"/>
      <c r="C930" s="289" t="s">
        <v>710</v>
      </c>
      <c r="D930" s="289"/>
      <c r="E930" s="289"/>
      <c r="F930" s="289"/>
      <c r="G930" s="289"/>
      <c r="H930" s="289"/>
      <c r="I930" s="51"/>
      <c r="J930" s="51"/>
      <c r="K930" s="39"/>
      <c r="L930" s="39"/>
    </row>
    <row r="931" spans="1:14">
      <c r="A931" s="133" t="s">
        <v>896</v>
      </c>
      <c r="B931" s="292" t="s">
        <v>897</v>
      </c>
      <c r="C931" s="292"/>
      <c r="D931" s="292"/>
      <c r="E931" s="292"/>
      <c r="F931" s="292"/>
      <c r="G931" s="292"/>
      <c r="H931" s="292"/>
      <c r="I931" s="103"/>
      <c r="J931" s="24"/>
      <c r="K931" s="32"/>
      <c r="L931" s="94">
        <f>SUM(L932)</f>
        <v>265050000</v>
      </c>
    </row>
    <row r="932" spans="1:14">
      <c r="A932" s="113"/>
      <c r="B932" s="119">
        <v>1</v>
      </c>
      <c r="C932" s="294" t="s">
        <v>876</v>
      </c>
      <c r="D932" s="294"/>
      <c r="E932" s="294"/>
      <c r="F932" s="294"/>
      <c r="G932" s="294"/>
      <c r="H932" s="294"/>
      <c r="I932" s="34">
        <f>10*9</f>
        <v>90</v>
      </c>
      <c r="J932" s="34" t="s">
        <v>70</v>
      </c>
      <c r="K932" s="36">
        <v>2945000</v>
      </c>
      <c r="L932" s="36">
        <f>I932*K932</f>
        <v>265050000</v>
      </c>
    </row>
    <row r="933" spans="1:14">
      <c r="A933" s="52"/>
      <c r="B933" s="52"/>
      <c r="C933" s="134"/>
      <c r="D933" s="135"/>
      <c r="E933" s="135"/>
      <c r="F933" s="135"/>
      <c r="G933" s="135"/>
      <c r="H933" s="135"/>
      <c r="I933" s="51"/>
      <c r="J933" s="38"/>
      <c r="K933" s="39"/>
      <c r="L933" s="39"/>
    </row>
    <row r="934" spans="1:14">
      <c r="A934" s="136" t="s">
        <v>711</v>
      </c>
      <c r="B934" s="343" t="s">
        <v>712</v>
      </c>
      <c r="C934" s="344"/>
      <c r="D934" s="344"/>
      <c r="E934" s="344"/>
      <c r="F934" s="344"/>
      <c r="G934" s="344"/>
      <c r="H934" s="344"/>
      <c r="I934" s="103"/>
      <c r="J934" s="24"/>
      <c r="K934" s="32"/>
      <c r="L934" s="94">
        <f>SUM(L935:L936)</f>
        <v>151200000</v>
      </c>
      <c r="M934" s="41"/>
    </row>
    <row r="935" spans="1:14">
      <c r="A935" s="31"/>
      <c r="B935" s="31">
        <v>1</v>
      </c>
      <c r="C935" s="294" t="s">
        <v>713</v>
      </c>
      <c r="D935" s="294"/>
      <c r="E935" s="294"/>
      <c r="F935" s="294"/>
      <c r="G935" s="294"/>
      <c r="H935" s="294"/>
      <c r="I935" s="50">
        <f>7*12</f>
        <v>84</v>
      </c>
      <c r="J935" s="34" t="s">
        <v>70</v>
      </c>
      <c r="K935" s="36">
        <v>1800000</v>
      </c>
      <c r="L935" s="36">
        <f>I935*K935</f>
        <v>151200000</v>
      </c>
      <c r="M935" s="130"/>
      <c r="N935" s="131"/>
    </row>
    <row r="936" spans="1:14">
      <c r="A936" s="37"/>
      <c r="B936" s="52"/>
      <c r="C936" s="327" t="s">
        <v>881</v>
      </c>
      <c r="D936" s="327"/>
      <c r="E936" s="327"/>
      <c r="F936" s="327"/>
      <c r="G936" s="327"/>
      <c r="H936" s="327"/>
      <c r="I936" s="51"/>
      <c r="J936" s="38"/>
      <c r="K936" s="39"/>
      <c r="L936" s="39"/>
    </row>
    <row r="937" spans="1:14">
      <c r="A937" s="108" t="s">
        <v>714</v>
      </c>
      <c r="B937" s="343" t="s">
        <v>715</v>
      </c>
      <c r="C937" s="344"/>
      <c r="D937" s="344"/>
      <c r="E937" s="344"/>
      <c r="F937" s="344"/>
      <c r="G937" s="344"/>
      <c r="H937" s="344"/>
      <c r="I937" s="103"/>
      <c r="J937" s="13"/>
      <c r="K937" s="13"/>
      <c r="L937" s="23">
        <f>SUM(L938:L939)</f>
        <v>273000000</v>
      </c>
      <c r="M937" s="41"/>
    </row>
    <row r="938" spans="1:14">
      <c r="A938" s="31"/>
      <c r="B938" s="31">
        <v>1</v>
      </c>
      <c r="C938" s="294" t="s">
        <v>716</v>
      </c>
      <c r="D938" s="294"/>
      <c r="E938" s="294"/>
      <c r="F938" s="294"/>
      <c r="G938" s="294"/>
      <c r="H938" s="294"/>
      <c r="I938" s="50">
        <f>13*12</f>
        <v>156</v>
      </c>
      <c r="J938" s="34"/>
      <c r="K938" s="36">
        <v>1750000</v>
      </c>
      <c r="L938" s="36">
        <f>I938*K938</f>
        <v>273000000</v>
      </c>
      <c r="M938" s="130"/>
      <c r="N938" s="131"/>
    </row>
    <row r="939" spans="1:14">
      <c r="A939" s="37"/>
      <c r="B939" s="52"/>
      <c r="C939" s="327" t="s">
        <v>882</v>
      </c>
      <c r="D939" s="327"/>
      <c r="E939" s="327"/>
      <c r="F939" s="327"/>
      <c r="G939" s="327"/>
      <c r="H939" s="327"/>
      <c r="I939" s="51"/>
      <c r="J939" s="38"/>
      <c r="K939" s="39"/>
      <c r="L939" s="39"/>
    </row>
    <row r="940" spans="1:14">
      <c r="A940" s="108" t="s">
        <v>717</v>
      </c>
      <c r="B940" s="343" t="s">
        <v>718</v>
      </c>
      <c r="C940" s="344"/>
      <c r="D940" s="344"/>
      <c r="E940" s="344"/>
      <c r="F940" s="344"/>
      <c r="G940" s="344"/>
      <c r="H940" s="344"/>
      <c r="I940" s="50"/>
      <c r="J940" s="13"/>
      <c r="K940" s="13"/>
      <c r="L940" s="23">
        <f>SUM(L941)</f>
        <v>42500000</v>
      </c>
    </row>
    <row r="941" spans="1:14">
      <c r="A941" s="31"/>
      <c r="B941" s="31">
        <v>1</v>
      </c>
      <c r="C941" s="294" t="s">
        <v>719</v>
      </c>
      <c r="D941" s="294"/>
      <c r="E941" s="294"/>
      <c r="F941" s="294"/>
      <c r="G941" s="294"/>
      <c r="H941" s="294"/>
      <c r="I941" s="50">
        <v>1</v>
      </c>
      <c r="J941" s="34" t="s">
        <v>635</v>
      </c>
      <c r="K941" s="36">
        <v>42500000</v>
      </c>
      <c r="L941" s="104">
        <f>I941*K941</f>
        <v>42500000</v>
      </c>
    </row>
    <row r="942" spans="1:14">
      <c r="A942" s="37"/>
      <c r="B942" s="52"/>
      <c r="C942" s="327" t="s">
        <v>720</v>
      </c>
      <c r="D942" s="327"/>
      <c r="E942" s="327"/>
      <c r="F942" s="327"/>
      <c r="G942" s="327"/>
      <c r="H942" s="327"/>
      <c r="I942" s="51"/>
      <c r="J942" s="38"/>
      <c r="K942" s="39"/>
      <c r="L942" s="39"/>
    </row>
    <row r="943" spans="1:14">
      <c r="A943" s="109" t="s">
        <v>721</v>
      </c>
      <c r="B943" s="349" t="s">
        <v>722</v>
      </c>
      <c r="C943" s="350"/>
      <c r="D943" s="350"/>
      <c r="E943" s="350"/>
      <c r="F943" s="350"/>
      <c r="G943" s="350"/>
      <c r="H943" s="350"/>
      <c r="I943" s="103"/>
      <c r="J943" s="13"/>
      <c r="K943" s="22"/>
      <c r="L943" s="26">
        <f>SUM(L944)</f>
        <v>1770000</v>
      </c>
    </row>
    <row r="944" spans="1:14">
      <c r="A944" s="33"/>
      <c r="B944" s="33">
        <v>1</v>
      </c>
      <c r="C944" s="333" t="s">
        <v>723</v>
      </c>
      <c r="D944" s="334"/>
      <c r="E944" s="334"/>
      <c r="F944" s="334"/>
      <c r="G944" s="334"/>
      <c r="H944" s="334"/>
      <c r="I944" s="50">
        <v>1</v>
      </c>
      <c r="J944" s="34" t="s">
        <v>635</v>
      </c>
      <c r="K944" s="36">
        <v>1770000</v>
      </c>
      <c r="L944" s="36">
        <f>I944*K944</f>
        <v>1770000</v>
      </c>
    </row>
    <row r="945" spans="1:12">
      <c r="A945" s="37"/>
      <c r="B945" s="52"/>
      <c r="C945" s="327" t="s">
        <v>180</v>
      </c>
      <c r="D945" s="327"/>
      <c r="E945" s="327"/>
      <c r="F945" s="327"/>
      <c r="G945" s="327"/>
      <c r="H945" s="327"/>
      <c r="I945" s="89"/>
      <c r="J945" s="42"/>
      <c r="K945" s="42"/>
      <c r="L945" s="42"/>
    </row>
    <row r="946" spans="1:12">
      <c r="A946" s="19" t="s">
        <v>724</v>
      </c>
      <c r="B946" s="292" t="s">
        <v>725</v>
      </c>
      <c r="C946" s="292"/>
      <c r="D946" s="292"/>
      <c r="E946" s="292"/>
      <c r="F946" s="292"/>
      <c r="G946" s="292"/>
      <c r="H946" s="292"/>
      <c r="I946" s="103"/>
      <c r="J946" s="24"/>
      <c r="K946" s="24"/>
      <c r="L946" s="110">
        <f>SUM(L947)</f>
        <v>10000000</v>
      </c>
    </row>
    <row r="947" spans="1:12">
      <c r="A947" s="49"/>
      <c r="B947" s="31">
        <v>1</v>
      </c>
      <c r="C947" s="291" t="s">
        <v>726</v>
      </c>
      <c r="D947" s="291"/>
      <c r="E947" s="291"/>
      <c r="F947" s="291"/>
      <c r="G947" s="291"/>
      <c r="H947" s="291"/>
      <c r="I947" s="50">
        <v>1</v>
      </c>
      <c r="J947" s="34" t="s">
        <v>62</v>
      </c>
      <c r="K947" s="36">
        <v>10000000</v>
      </c>
      <c r="L947" s="36">
        <f>I947*K947</f>
        <v>10000000</v>
      </c>
    </row>
    <row r="948" spans="1:12">
      <c r="A948" s="37"/>
      <c r="B948" s="107"/>
      <c r="C948" s="289" t="s">
        <v>180</v>
      </c>
      <c r="D948" s="289"/>
      <c r="E948" s="289"/>
      <c r="F948" s="289"/>
      <c r="G948" s="289"/>
      <c r="H948" s="289"/>
      <c r="I948" s="51"/>
      <c r="J948" s="38"/>
      <c r="K948" s="39"/>
      <c r="L948" s="39"/>
    </row>
    <row r="949" spans="1:12">
      <c r="A949" s="19" t="s">
        <v>727</v>
      </c>
      <c r="B949" s="348" t="s">
        <v>728</v>
      </c>
      <c r="C949" s="292"/>
      <c r="D949" s="292"/>
      <c r="E949" s="292"/>
      <c r="F949" s="292"/>
      <c r="G949" s="292"/>
      <c r="H949" s="292"/>
      <c r="I949" s="103"/>
      <c r="J949" s="24"/>
      <c r="K949" s="32"/>
      <c r="L949" s="94">
        <f>SUM(L950:L951)</f>
        <v>12600000</v>
      </c>
    </row>
    <row r="950" spans="1:12">
      <c r="A950" s="30"/>
      <c r="B950" s="31">
        <v>1</v>
      </c>
      <c r="C950" s="291" t="s">
        <v>729</v>
      </c>
      <c r="D950" s="291"/>
      <c r="E950" s="291"/>
      <c r="F950" s="291"/>
      <c r="G950" s="291"/>
      <c r="H950" s="291"/>
      <c r="I950" s="50">
        <v>9</v>
      </c>
      <c r="J950" s="34" t="s">
        <v>89</v>
      </c>
      <c r="K950" s="36">
        <v>1400000</v>
      </c>
      <c r="L950" s="36">
        <f>I950*K950</f>
        <v>12600000</v>
      </c>
    </row>
    <row r="951" spans="1:12">
      <c r="A951" s="63"/>
      <c r="B951" s="52"/>
      <c r="C951" s="289"/>
      <c r="D951" s="289"/>
      <c r="E951" s="289"/>
      <c r="F951" s="289"/>
      <c r="G951" s="289"/>
      <c r="H951" s="289"/>
      <c r="I951" s="51"/>
      <c r="J951" s="38"/>
      <c r="K951" s="39"/>
      <c r="L951" s="39"/>
    </row>
    <row r="952" spans="1:12">
      <c r="A952" s="19" t="s">
        <v>730</v>
      </c>
      <c r="B952" s="292" t="s">
        <v>731</v>
      </c>
      <c r="C952" s="292"/>
      <c r="D952" s="292"/>
      <c r="E952" s="292"/>
      <c r="F952" s="292"/>
      <c r="G952" s="292"/>
      <c r="H952" s="292"/>
      <c r="I952" s="103"/>
      <c r="J952" s="13"/>
      <c r="K952" s="22"/>
      <c r="L952" s="26">
        <f>SUM(L953)</f>
        <v>15000000</v>
      </c>
    </row>
    <row r="953" spans="1:12">
      <c r="A953" s="49"/>
      <c r="B953" s="31">
        <v>1</v>
      </c>
      <c r="C953" s="291" t="s">
        <v>732</v>
      </c>
      <c r="D953" s="291"/>
      <c r="E953" s="291"/>
      <c r="F953" s="291"/>
      <c r="G953" s="291"/>
      <c r="H953" s="291"/>
      <c r="I953" s="50">
        <v>1</v>
      </c>
      <c r="J953" s="34" t="s">
        <v>635</v>
      </c>
      <c r="K953" s="36">
        <v>15000000</v>
      </c>
      <c r="L953" s="36">
        <f>I953*K953</f>
        <v>15000000</v>
      </c>
    </row>
    <row r="954" spans="1:12">
      <c r="A954" s="37"/>
      <c r="B954" s="52"/>
      <c r="C954" s="289" t="s">
        <v>733</v>
      </c>
      <c r="D954" s="289"/>
      <c r="E954" s="289"/>
      <c r="F954" s="289"/>
      <c r="G954" s="289"/>
      <c r="H954" s="289"/>
      <c r="I954" s="51"/>
      <c r="J954" s="38"/>
      <c r="K954" s="39"/>
      <c r="L954" s="39"/>
    </row>
    <row r="955" spans="1:12">
      <c r="A955" s="19" t="s">
        <v>734</v>
      </c>
      <c r="B955" s="292" t="s">
        <v>735</v>
      </c>
      <c r="C955" s="292"/>
      <c r="D955" s="292"/>
      <c r="E955" s="292"/>
      <c r="F955" s="292"/>
      <c r="G955" s="292"/>
      <c r="H955" s="292"/>
      <c r="I955" s="103"/>
      <c r="J955" s="24"/>
      <c r="K955" s="32"/>
      <c r="L955" s="94">
        <f>SUM(L956:L959)</f>
        <v>12600000</v>
      </c>
    </row>
    <row r="956" spans="1:12">
      <c r="A956" s="31"/>
      <c r="B956" s="31">
        <v>1</v>
      </c>
      <c r="C956" s="291" t="s">
        <v>736</v>
      </c>
      <c r="D956" s="291"/>
      <c r="E956" s="291"/>
      <c r="F956" s="291"/>
      <c r="G956" s="291"/>
      <c r="H956" s="291"/>
      <c r="I956" s="50">
        <v>12</v>
      </c>
      <c r="J956" s="34" t="s">
        <v>182</v>
      </c>
      <c r="K956" s="36">
        <v>675000</v>
      </c>
      <c r="L956" s="36">
        <f>I956*K956</f>
        <v>8100000</v>
      </c>
    </row>
    <row r="957" spans="1:12">
      <c r="A957" s="37"/>
      <c r="B957" s="52"/>
      <c r="C957" s="289" t="s">
        <v>180</v>
      </c>
      <c r="D957" s="289"/>
      <c r="E957" s="289"/>
      <c r="F957" s="289"/>
      <c r="G957" s="289"/>
      <c r="H957" s="289"/>
      <c r="I957" s="51"/>
      <c r="J957" s="38"/>
      <c r="K957" s="39"/>
      <c r="L957" s="39"/>
    </row>
    <row r="958" spans="1:12">
      <c r="A958" s="49"/>
      <c r="B958" s="31">
        <v>2</v>
      </c>
      <c r="C958" s="291" t="s">
        <v>737</v>
      </c>
      <c r="D958" s="291"/>
      <c r="E958" s="291"/>
      <c r="F958" s="291"/>
      <c r="G958" s="291"/>
      <c r="H958" s="291"/>
      <c r="I958" s="50">
        <v>12</v>
      </c>
      <c r="J958" s="34" t="s">
        <v>182</v>
      </c>
      <c r="K958" s="36">
        <v>375000</v>
      </c>
      <c r="L958" s="36">
        <f>I958*K958</f>
        <v>4500000</v>
      </c>
    </row>
    <row r="959" spans="1:12">
      <c r="A959" s="52"/>
      <c r="B959" s="52"/>
      <c r="C959" s="289" t="s">
        <v>738</v>
      </c>
      <c r="D959" s="289"/>
      <c r="E959" s="289"/>
      <c r="F959" s="289"/>
      <c r="G959" s="289"/>
      <c r="H959" s="289"/>
      <c r="I959" s="51"/>
      <c r="J959" s="38"/>
      <c r="K959" s="39"/>
      <c r="L959" s="39"/>
    </row>
    <row r="960" spans="1:12">
      <c r="A960" s="19" t="s">
        <v>739</v>
      </c>
      <c r="B960" s="292" t="s">
        <v>740</v>
      </c>
      <c r="C960" s="292"/>
      <c r="D960" s="292"/>
      <c r="E960" s="292"/>
      <c r="F960" s="292"/>
      <c r="G960" s="292"/>
      <c r="H960" s="292"/>
      <c r="I960" s="103"/>
      <c r="J960" s="24"/>
      <c r="K960" s="32"/>
      <c r="L960" s="94">
        <f>SUM(L961)</f>
        <v>256500000</v>
      </c>
    </row>
    <row r="961" spans="1:14">
      <c r="A961" s="31"/>
      <c r="B961" s="31">
        <v>1</v>
      </c>
      <c r="C961" s="291" t="s">
        <v>741</v>
      </c>
      <c r="D961" s="291"/>
      <c r="E961" s="291"/>
      <c r="F961" s="291"/>
      <c r="G961" s="291"/>
      <c r="H961" s="291"/>
      <c r="I961" s="50">
        <v>12</v>
      </c>
      <c r="J961" s="34" t="s">
        <v>691</v>
      </c>
      <c r="K961" s="36">
        <v>21375000</v>
      </c>
      <c r="L961" s="36">
        <f>I961*K961</f>
        <v>256500000</v>
      </c>
    </row>
    <row r="962" spans="1:14">
      <c r="A962" s="52"/>
      <c r="B962" s="52"/>
      <c r="C962" s="289" t="s">
        <v>858</v>
      </c>
      <c r="D962" s="289"/>
      <c r="E962" s="289"/>
      <c r="F962" s="289"/>
      <c r="G962" s="289"/>
      <c r="H962" s="289"/>
      <c r="I962" s="51"/>
      <c r="J962" s="38"/>
      <c r="K962" s="38"/>
      <c r="L962" s="38"/>
    </row>
    <row r="963" spans="1:14">
      <c r="A963" s="19" t="s">
        <v>742</v>
      </c>
      <c r="B963" s="321" t="s">
        <v>743</v>
      </c>
      <c r="C963" s="321"/>
      <c r="D963" s="321"/>
      <c r="E963" s="321"/>
      <c r="F963" s="321"/>
      <c r="G963" s="321"/>
      <c r="H963" s="321"/>
      <c r="I963" s="103"/>
      <c r="J963" s="24"/>
      <c r="K963" s="32"/>
      <c r="L963" s="94">
        <f>SUM(L964)</f>
        <v>3600000000</v>
      </c>
      <c r="M963" s="41"/>
      <c r="N963" s="41"/>
    </row>
    <row r="964" spans="1:14">
      <c r="A964" s="44"/>
      <c r="B964" s="111">
        <v>1</v>
      </c>
      <c r="C964" s="351" t="s">
        <v>744</v>
      </c>
      <c r="D964" s="351"/>
      <c r="E964" s="351"/>
      <c r="F964" s="351"/>
      <c r="G964" s="351"/>
      <c r="H964" s="351"/>
      <c r="I964" s="103">
        <v>12</v>
      </c>
      <c r="J964" s="24" t="s">
        <v>691</v>
      </c>
      <c r="K964" s="32">
        <v>300000000</v>
      </c>
      <c r="L964" s="32">
        <f>I964*K964</f>
        <v>3600000000</v>
      </c>
    </row>
    <row r="965" spans="1:14">
      <c r="A965" s="52"/>
      <c r="B965" s="112"/>
      <c r="C965" s="327" t="s">
        <v>859</v>
      </c>
      <c r="D965" s="327"/>
      <c r="E965" s="327"/>
      <c r="F965" s="327"/>
      <c r="G965" s="327"/>
      <c r="H965" s="327"/>
      <c r="I965" s="51"/>
      <c r="J965" s="38"/>
      <c r="K965" s="38"/>
      <c r="L965" s="38"/>
    </row>
    <row r="966" spans="1:14">
      <c r="A966" s="19" t="s">
        <v>745</v>
      </c>
      <c r="B966" s="292" t="s">
        <v>746</v>
      </c>
      <c r="C966" s="292"/>
      <c r="D966" s="292"/>
      <c r="E966" s="292"/>
      <c r="F966" s="292"/>
      <c r="G966" s="292"/>
      <c r="H966" s="292"/>
      <c r="I966" s="103"/>
      <c r="J966" s="13"/>
      <c r="K966" s="22"/>
      <c r="L966" s="26">
        <f>SUM(L967:L972)</f>
        <v>15420000</v>
      </c>
    </row>
    <row r="967" spans="1:14">
      <c r="A967" s="31"/>
      <c r="B967" s="31">
        <v>1</v>
      </c>
      <c r="C967" s="291" t="s">
        <v>747</v>
      </c>
      <c r="D967" s="291"/>
      <c r="E967" s="291"/>
      <c r="F967" s="291"/>
      <c r="G967" s="291"/>
      <c r="H967" s="291"/>
      <c r="I967" s="50">
        <v>5000</v>
      </c>
      <c r="J967" s="34" t="s">
        <v>220</v>
      </c>
      <c r="K967" s="36">
        <v>2500</v>
      </c>
      <c r="L967" s="36">
        <f>I967*K967</f>
        <v>12500000</v>
      </c>
      <c r="M967" s="40"/>
    </row>
    <row r="968" spans="1:14">
      <c r="A968" s="37"/>
      <c r="B968" s="52"/>
      <c r="C968" s="289" t="s">
        <v>748</v>
      </c>
      <c r="D968" s="289"/>
      <c r="E968" s="289"/>
      <c r="F968" s="289"/>
      <c r="G968" s="289"/>
      <c r="H968" s="289"/>
      <c r="I968" s="51"/>
      <c r="J968" s="38"/>
      <c r="K968" s="39"/>
      <c r="L968" s="39"/>
    </row>
    <row r="969" spans="1:14">
      <c r="A969" s="49"/>
      <c r="B969" s="31">
        <v>2</v>
      </c>
      <c r="C969" s="291" t="s">
        <v>749</v>
      </c>
      <c r="D969" s="291"/>
      <c r="E969" s="291"/>
      <c r="F969" s="291"/>
      <c r="G969" s="291"/>
      <c r="H969" s="291"/>
      <c r="I969" s="89">
        <v>5</v>
      </c>
      <c r="J969" s="42" t="s">
        <v>191</v>
      </c>
      <c r="K969" s="43">
        <v>200000</v>
      </c>
      <c r="L969" s="43">
        <f>I969*K969</f>
        <v>1000000</v>
      </c>
    </row>
    <row r="970" spans="1:14">
      <c r="A970" s="37"/>
      <c r="B970" s="52"/>
      <c r="C970" s="289" t="s">
        <v>180</v>
      </c>
      <c r="D970" s="289"/>
      <c r="E970" s="289"/>
      <c r="F970" s="289"/>
      <c r="G970" s="289"/>
      <c r="H970" s="289"/>
      <c r="I970" s="51"/>
      <c r="J970" s="38"/>
      <c r="K970" s="39"/>
      <c r="L970" s="39"/>
    </row>
    <row r="971" spans="1:14">
      <c r="A971" s="49"/>
      <c r="B971" s="31">
        <v>3</v>
      </c>
      <c r="C971" s="291" t="s">
        <v>750</v>
      </c>
      <c r="D971" s="291"/>
      <c r="E971" s="291"/>
      <c r="F971" s="291"/>
      <c r="G971" s="291"/>
      <c r="H971" s="291"/>
      <c r="I971" s="89">
        <v>12</v>
      </c>
      <c r="J971" s="42" t="s">
        <v>691</v>
      </c>
      <c r="K971" s="43">
        <v>160000</v>
      </c>
      <c r="L971" s="43">
        <f>I971*K971</f>
        <v>1920000</v>
      </c>
    </row>
    <row r="972" spans="1:14">
      <c r="A972" s="52"/>
      <c r="B972" s="52"/>
      <c r="C972" s="289" t="s">
        <v>180</v>
      </c>
      <c r="D972" s="289"/>
      <c r="E972" s="289"/>
      <c r="F972" s="289"/>
      <c r="G972" s="289"/>
      <c r="H972" s="289"/>
      <c r="I972" s="51"/>
      <c r="J972" s="38"/>
      <c r="K972" s="39"/>
      <c r="L972" s="39"/>
    </row>
    <row r="973" spans="1:14">
      <c r="A973" s="19" t="s">
        <v>751</v>
      </c>
      <c r="B973" s="292" t="s">
        <v>752</v>
      </c>
      <c r="C973" s="292"/>
      <c r="D973" s="292"/>
      <c r="E973" s="292"/>
      <c r="F973" s="292"/>
      <c r="G973" s="292"/>
      <c r="H973" s="292"/>
      <c r="I973" s="103"/>
      <c r="J973" s="13"/>
      <c r="K973" s="22"/>
      <c r="L973" s="26">
        <f>SUM(L974)</f>
        <v>90000000</v>
      </c>
    </row>
    <row r="974" spans="1:14">
      <c r="A974" s="31"/>
      <c r="B974" s="31">
        <v>1</v>
      </c>
      <c r="C974" s="291" t="s">
        <v>753</v>
      </c>
      <c r="D974" s="291"/>
      <c r="E974" s="291"/>
      <c r="F974" s="291"/>
      <c r="G974" s="291"/>
      <c r="H974" s="291"/>
      <c r="I974" s="50">
        <v>9</v>
      </c>
      <c r="J974" s="34" t="s">
        <v>691</v>
      </c>
      <c r="K974" s="36">
        <v>10000000</v>
      </c>
      <c r="L974" s="36">
        <f>I974*K974</f>
        <v>90000000</v>
      </c>
    </row>
    <row r="975" spans="1:14">
      <c r="A975" s="52"/>
      <c r="B975" s="52"/>
      <c r="C975" s="289" t="s">
        <v>754</v>
      </c>
      <c r="D975" s="289"/>
      <c r="E975" s="289"/>
      <c r="F975" s="289"/>
      <c r="G975" s="289"/>
      <c r="H975" s="289"/>
      <c r="I975" s="51"/>
      <c r="J975" s="38"/>
      <c r="K975" s="38"/>
      <c r="L975" s="38"/>
    </row>
    <row r="976" spans="1:14">
      <c r="A976" s="113"/>
      <c r="B976" s="31">
        <v>2</v>
      </c>
      <c r="C976" s="291" t="s">
        <v>753</v>
      </c>
      <c r="D976" s="291"/>
      <c r="E976" s="291"/>
      <c r="F976" s="291"/>
      <c r="G976" s="291"/>
      <c r="H976" s="291"/>
      <c r="I976" s="50">
        <v>9</v>
      </c>
      <c r="J976" s="34" t="s">
        <v>691</v>
      </c>
      <c r="K976" s="36">
        <v>7800000</v>
      </c>
      <c r="L976" s="36">
        <f>+I976*K976</f>
        <v>70200000</v>
      </c>
    </row>
    <row r="977" spans="1:12">
      <c r="A977" s="52"/>
      <c r="B977" s="52"/>
      <c r="C977" s="289" t="s">
        <v>755</v>
      </c>
      <c r="D977" s="289"/>
      <c r="E977" s="289"/>
      <c r="F977" s="289"/>
      <c r="G977" s="289"/>
      <c r="H977" s="289"/>
      <c r="I977" s="51"/>
      <c r="J977" s="38"/>
      <c r="K977" s="38"/>
      <c r="L977" s="38"/>
    </row>
    <row r="978" spans="1:12">
      <c r="A978" s="19" t="s">
        <v>756</v>
      </c>
      <c r="B978" s="292" t="s">
        <v>757</v>
      </c>
      <c r="C978" s="292"/>
      <c r="D978" s="292"/>
      <c r="E978" s="292"/>
      <c r="F978" s="292"/>
      <c r="G978" s="292"/>
      <c r="H978" s="292"/>
      <c r="I978" s="103"/>
      <c r="J978" s="24"/>
      <c r="K978" s="32"/>
      <c r="L978" s="94">
        <f>SUM(L979)</f>
        <v>2600000</v>
      </c>
    </row>
    <row r="979" spans="1:12">
      <c r="A979" s="31"/>
      <c r="B979" s="31">
        <v>1</v>
      </c>
      <c r="C979" s="291" t="s">
        <v>758</v>
      </c>
      <c r="D979" s="291"/>
      <c r="E979" s="291"/>
      <c r="F979" s="291"/>
      <c r="G979" s="291"/>
      <c r="H979" s="291"/>
      <c r="I979" s="50">
        <v>130</v>
      </c>
      <c r="J979" s="34" t="s">
        <v>759</v>
      </c>
      <c r="K979" s="36">
        <v>20000</v>
      </c>
      <c r="L979" s="36">
        <f>I979*K979</f>
        <v>2600000</v>
      </c>
    </row>
    <row r="980" spans="1:12">
      <c r="A980" s="52"/>
      <c r="B980" s="52"/>
      <c r="C980" s="289" t="s">
        <v>760</v>
      </c>
      <c r="D980" s="289"/>
      <c r="E980" s="289"/>
      <c r="F980" s="289"/>
      <c r="G980" s="289"/>
      <c r="H980" s="289"/>
      <c r="I980" s="51"/>
      <c r="J980" s="38"/>
      <c r="K980" s="39"/>
      <c r="L980" s="39"/>
    </row>
    <row r="981" spans="1:12">
      <c r="A981" s="19" t="s">
        <v>761</v>
      </c>
      <c r="B981" s="292" t="s">
        <v>762</v>
      </c>
      <c r="C981" s="292"/>
      <c r="D981" s="292"/>
      <c r="E981" s="292"/>
      <c r="F981" s="292"/>
      <c r="G981" s="292"/>
      <c r="H981" s="292"/>
      <c r="I981" s="103"/>
      <c r="J981" s="24"/>
      <c r="K981" s="32"/>
      <c r="L981" s="94">
        <f>SUM(L982:L985)</f>
        <v>13500000</v>
      </c>
    </row>
    <row r="982" spans="1:12">
      <c r="A982" s="31"/>
      <c r="B982" s="33">
        <v>1</v>
      </c>
      <c r="C982" s="291" t="s">
        <v>763</v>
      </c>
      <c r="D982" s="291"/>
      <c r="E982" s="291"/>
      <c r="F982" s="291"/>
      <c r="G982" s="291"/>
      <c r="H982" s="291"/>
      <c r="I982" s="50">
        <v>1</v>
      </c>
      <c r="J982" s="50" t="s">
        <v>62</v>
      </c>
      <c r="K982" s="36">
        <v>12000000</v>
      </c>
      <c r="L982" s="36">
        <f>I982*K982</f>
        <v>12000000</v>
      </c>
    </row>
    <row r="983" spans="1:12">
      <c r="A983" s="30"/>
      <c r="B983" s="63"/>
      <c r="C983" s="289" t="s">
        <v>180</v>
      </c>
      <c r="D983" s="289"/>
      <c r="E983" s="289"/>
      <c r="F983" s="289"/>
      <c r="G983" s="289"/>
      <c r="H983" s="289"/>
      <c r="I983" s="51"/>
      <c r="J983" s="51"/>
      <c r="K983" s="39"/>
      <c r="L983" s="39"/>
    </row>
    <row r="984" spans="1:12">
      <c r="A984" s="30"/>
      <c r="B984" s="33">
        <v>2</v>
      </c>
      <c r="C984" s="291" t="s">
        <v>764</v>
      </c>
      <c r="D984" s="291"/>
      <c r="E984" s="291"/>
      <c r="F984" s="291"/>
      <c r="G984" s="291"/>
      <c r="H984" s="291"/>
      <c r="I984" s="50">
        <v>1</v>
      </c>
      <c r="J984" s="50" t="s">
        <v>62</v>
      </c>
      <c r="K984" s="36">
        <v>1500000</v>
      </c>
      <c r="L984" s="36">
        <f>I984*K984</f>
        <v>1500000</v>
      </c>
    </row>
    <row r="985" spans="1:12">
      <c r="A985" s="63"/>
      <c r="B985" s="59"/>
      <c r="C985" s="289" t="s">
        <v>180</v>
      </c>
      <c r="D985" s="289"/>
      <c r="E985" s="289"/>
      <c r="F985" s="289"/>
      <c r="G985" s="289"/>
      <c r="H985" s="289"/>
      <c r="I985" s="51"/>
      <c r="J985" s="51"/>
      <c r="K985" s="39"/>
      <c r="L985" s="39"/>
    </row>
    <row r="986" spans="1:12">
      <c r="A986" s="19" t="s">
        <v>765</v>
      </c>
      <c r="B986" s="292" t="s">
        <v>766</v>
      </c>
      <c r="C986" s="292"/>
      <c r="D986" s="292"/>
      <c r="E986" s="292"/>
      <c r="F986" s="292"/>
      <c r="G986" s="292"/>
      <c r="H986" s="292"/>
      <c r="I986" s="103"/>
      <c r="J986" s="103"/>
      <c r="K986" s="32"/>
      <c r="L986" s="94">
        <f>SUM(L987:L996)</f>
        <v>14500000</v>
      </c>
    </row>
    <row r="987" spans="1:12">
      <c r="A987" s="30"/>
      <c r="B987" s="31">
        <v>1</v>
      </c>
      <c r="C987" s="291" t="s">
        <v>767</v>
      </c>
      <c r="D987" s="291"/>
      <c r="E987" s="291"/>
      <c r="F987" s="291"/>
      <c r="G987" s="291"/>
      <c r="H987" s="291"/>
      <c r="I987" s="50">
        <v>15</v>
      </c>
      <c r="J987" s="50"/>
      <c r="K987" s="36">
        <v>100000</v>
      </c>
      <c r="L987" s="36">
        <f>I987*K987</f>
        <v>1500000</v>
      </c>
    </row>
    <row r="988" spans="1:12">
      <c r="A988" s="30"/>
      <c r="B988" s="52"/>
      <c r="C988" s="289" t="s">
        <v>180</v>
      </c>
      <c r="D988" s="289"/>
      <c r="E988" s="289"/>
      <c r="F988" s="289"/>
      <c r="G988" s="289"/>
      <c r="H988" s="289"/>
      <c r="I988" s="51"/>
      <c r="J988" s="51"/>
      <c r="K988" s="39"/>
      <c r="L988" s="39"/>
    </row>
    <row r="989" spans="1:12">
      <c r="A989" s="30"/>
      <c r="B989" s="31">
        <v>2</v>
      </c>
      <c r="C989" s="291" t="s">
        <v>768</v>
      </c>
      <c r="D989" s="291"/>
      <c r="E989" s="291"/>
      <c r="F989" s="291"/>
      <c r="G989" s="291"/>
      <c r="H989" s="291"/>
      <c r="I989" s="50">
        <v>1</v>
      </c>
      <c r="J989" s="50"/>
      <c r="K989" s="36">
        <v>1500000</v>
      </c>
      <c r="L989" s="36">
        <f>I989*K989</f>
        <v>1500000</v>
      </c>
    </row>
    <row r="990" spans="1:12">
      <c r="A990" s="30"/>
      <c r="B990" s="52"/>
      <c r="C990" s="289" t="s">
        <v>180</v>
      </c>
      <c r="D990" s="289"/>
      <c r="E990" s="289"/>
      <c r="F990" s="289"/>
      <c r="G990" s="289"/>
      <c r="H990" s="289"/>
      <c r="I990" s="51"/>
      <c r="J990" s="51"/>
      <c r="K990" s="39"/>
      <c r="L990" s="39"/>
    </row>
    <row r="991" spans="1:12">
      <c r="A991" s="30"/>
      <c r="B991" s="31">
        <v>3</v>
      </c>
      <c r="C991" s="291" t="s">
        <v>769</v>
      </c>
      <c r="D991" s="291"/>
      <c r="E991" s="291"/>
      <c r="F991" s="291"/>
      <c r="G991" s="291"/>
      <c r="H991" s="291"/>
      <c r="I991" s="50">
        <v>1</v>
      </c>
      <c r="J991" s="50" t="s">
        <v>635</v>
      </c>
      <c r="K991" s="36">
        <v>5000000</v>
      </c>
      <c r="L991" s="36">
        <f>I991*K991</f>
        <v>5000000</v>
      </c>
    </row>
    <row r="992" spans="1:12">
      <c r="A992" s="30"/>
      <c r="B992" s="52"/>
      <c r="C992" s="289" t="s">
        <v>770</v>
      </c>
      <c r="D992" s="289"/>
      <c r="E992" s="289"/>
      <c r="F992" s="289"/>
      <c r="G992" s="289"/>
      <c r="H992" s="289"/>
      <c r="I992" s="51"/>
      <c r="J992" s="51"/>
      <c r="K992" s="39"/>
      <c r="L992" s="39"/>
    </row>
    <row r="993" spans="1:15">
      <c r="A993" s="30"/>
      <c r="B993" s="31">
        <v>4</v>
      </c>
      <c r="C993" s="291" t="s">
        <v>771</v>
      </c>
      <c r="D993" s="291"/>
      <c r="E993" s="291"/>
      <c r="F993" s="291"/>
      <c r="G993" s="291"/>
      <c r="H993" s="291"/>
      <c r="I993" s="50">
        <v>1</v>
      </c>
      <c r="J993" s="50" t="s">
        <v>772</v>
      </c>
      <c r="K993" s="36">
        <v>3000000</v>
      </c>
      <c r="L993" s="36">
        <f>+I993*K993</f>
        <v>3000000</v>
      </c>
    </row>
    <row r="994" spans="1:15">
      <c r="A994" s="30"/>
      <c r="B994" s="52"/>
      <c r="C994" s="289" t="s">
        <v>180</v>
      </c>
      <c r="D994" s="289"/>
      <c r="E994" s="289"/>
      <c r="F994" s="289"/>
      <c r="G994" s="289"/>
      <c r="H994" s="289"/>
      <c r="I994" s="51"/>
      <c r="J994" s="51"/>
      <c r="K994" s="39"/>
      <c r="L994" s="39"/>
    </row>
    <row r="995" spans="1:15">
      <c r="A995" s="30"/>
      <c r="B995" s="31">
        <v>5</v>
      </c>
      <c r="C995" s="291" t="s">
        <v>773</v>
      </c>
      <c r="D995" s="291"/>
      <c r="E995" s="291"/>
      <c r="F995" s="291"/>
      <c r="G995" s="291"/>
      <c r="H995" s="291"/>
      <c r="I995" s="50">
        <v>7</v>
      </c>
      <c r="J995" s="50" t="s">
        <v>774</v>
      </c>
      <c r="K995" s="36">
        <v>500000</v>
      </c>
      <c r="L995" s="36">
        <f>+I995*K995</f>
        <v>3500000</v>
      </c>
    </row>
    <row r="996" spans="1:15">
      <c r="A996" s="30"/>
      <c r="B996" s="52"/>
      <c r="C996" s="289" t="s">
        <v>775</v>
      </c>
      <c r="D996" s="289"/>
      <c r="E996" s="289"/>
      <c r="F996" s="289"/>
      <c r="G996" s="289"/>
      <c r="H996" s="289"/>
      <c r="I996" s="51"/>
      <c r="J996" s="51"/>
      <c r="K996" s="39"/>
      <c r="L996" s="39"/>
    </row>
    <row r="997" spans="1:15">
      <c r="A997" s="91" t="s">
        <v>776</v>
      </c>
      <c r="B997" s="292" t="s">
        <v>777</v>
      </c>
      <c r="C997" s="292"/>
      <c r="D997" s="292"/>
      <c r="E997" s="292"/>
      <c r="F997" s="292"/>
      <c r="G997" s="292"/>
      <c r="H997" s="292"/>
      <c r="I997" s="103"/>
      <c r="J997" s="24"/>
      <c r="K997" s="32"/>
      <c r="L997" s="94">
        <f>SUM(L998)</f>
        <v>20000000</v>
      </c>
    </row>
    <row r="998" spans="1:15">
      <c r="A998" s="90"/>
      <c r="B998" s="31">
        <v>1</v>
      </c>
      <c r="C998" s="291" t="s">
        <v>778</v>
      </c>
      <c r="D998" s="291"/>
      <c r="E998" s="291"/>
      <c r="F998" s="291"/>
      <c r="G998" s="291"/>
      <c r="H998" s="291"/>
      <c r="I998" s="50">
        <v>1</v>
      </c>
      <c r="J998" s="34" t="s">
        <v>62</v>
      </c>
      <c r="K998" s="36">
        <v>20000000</v>
      </c>
      <c r="L998" s="36">
        <f>I998*K998</f>
        <v>20000000</v>
      </c>
      <c r="O998">
        <f>900000*12</f>
        <v>10800000</v>
      </c>
    </row>
    <row r="999" spans="1:15">
      <c r="A999" s="63"/>
      <c r="B999" s="52"/>
      <c r="C999" s="289" t="s">
        <v>180</v>
      </c>
      <c r="D999" s="289"/>
      <c r="E999" s="289"/>
      <c r="F999" s="289"/>
      <c r="G999" s="289"/>
      <c r="H999" s="289"/>
      <c r="I999" s="51"/>
      <c r="J999" s="38"/>
      <c r="K999" s="39"/>
      <c r="L999" s="39"/>
    </row>
    <row r="1000" spans="1:15">
      <c r="A1000" s="91" t="s">
        <v>779</v>
      </c>
      <c r="B1000" s="292" t="s">
        <v>780</v>
      </c>
      <c r="C1000" s="292"/>
      <c r="D1000" s="292"/>
      <c r="E1000" s="292"/>
      <c r="F1000" s="292"/>
      <c r="G1000" s="292"/>
      <c r="H1000" s="292"/>
      <c r="I1000" s="96"/>
      <c r="J1000" s="97"/>
      <c r="K1000" s="22"/>
      <c r="L1000" s="26">
        <f>SUM(L1001)</f>
        <v>8730000000</v>
      </c>
    </row>
    <row r="1001" spans="1:15">
      <c r="A1001" s="90"/>
      <c r="B1001" s="31">
        <v>1</v>
      </c>
      <c r="C1001" s="352" t="s">
        <v>781</v>
      </c>
      <c r="D1001" s="353"/>
      <c r="E1001" s="353"/>
      <c r="F1001" s="353"/>
      <c r="G1001" s="353"/>
      <c r="H1001" s="354"/>
      <c r="I1001" s="114">
        <v>9</v>
      </c>
      <c r="J1001" s="115" t="s">
        <v>691</v>
      </c>
      <c r="K1001" s="36">
        <v>970000000</v>
      </c>
      <c r="L1001" s="36">
        <f>I1001*K1001</f>
        <v>8730000000</v>
      </c>
    </row>
    <row r="1002" spans="1:15">
      <c r="A1002" s="63"/>
      <c r="B1002" s="59"/>
      <c r="C1002" s="327" t="s">
        <v>861</v>
      </c>
      <c r="D1002" s="327"/>
      <c r="E1002" s="327"/>
      <c r="F1002" s="327"/>
      <c r="G1002" s="327"/>
      <c r="H1002" s="327"/>
      <c r="I1002" s="116"/>
      <c r="J1002" s="116"/>
      <c r="K1002" s="39"/>
      <c r="L1002" s="39"/>
    </row>
    <row r="1003" spans="1:15">
      <c r="A1003" s="20" t="s">
        <v>864</v>
      </c>
      <c r="B1003" s="307" t="s">
        <v>103</v>
      </c>
      <c r="C1003" s="307"/>
      <c r="D1003" s="307"/>
      <c r="E1003" s="307"/>
      <c r="F1003" s="307"/>
      <c r="G1003" s="307"/>
      <c r="H1003" s="307"/>
      <c r="I1003" s="24"/>
      <c r="J1003" s="13"/>
      <c r="K1003" s="13"/>
      <c r="L1003" s="23">
        <f>SUM(L1004:L1078)</f>
        <v>106700000</v>
      </c>
    </row>
    <row r="1004" spans="1:15">
      <c r="A1004" s="82"/>
      <c r="B1004" s="31">
        <v>1</v>
      </c>
      <c r="C1004" s="291" t="s">
        <v>104</v>
      </c>
      <c r="D1004" s="291"/>
      <c r="E1004" s="291"/>
      <c r="F1004" s="291"/>
      <c r="G1004" s="291"/>
      <c r="H1004" s="291"/>
      <c r="I1004" s="54">
        <v>6</v>
      </c>
      <c r="J1004" s="50" t="s">
        <v>70</v>
      </c>
      <c r="K1004" s="36">
        <v>600000</v>
      </c>
      <c r="L1004" s="36">
        <f>I1004*K1004</f>
        <v>3600000</v>
      </c>
    </row>
    <row r="1005" spans="1:15">
      <c r="A1005" s="30"/>
      <c r="B1005" s="37"/>
      <c r="C1005" s="290" t="s">
        <v>851</v>
      </c>
      <c r="D1005" s="290"/>
      <c r="E1005" s="290"/>
      <c r="F1005" s="290"/>
      <c r="G1005" s="290"/>
      <c r="H1005" s="290"/>
      <c r="I1005" s="56"/>
      <c r="J1005" s="51"/>
      <c r="K1005" s="39"/>
      <c r="L1005" s="39"/>
    </row>
    <row r="1006" spans="1:15">
      <c r="A1006" s="92"/>
      <c r="B1006" s="31">
        <v>2</v>
      </c>
      <c r="C1006" s="291" t="s">
        <v>105</v>
      </c>
      <c r="D1006" s="291"/>
      <c r="E1006" s="291"/>
      <c r="F1006" s="291"/>
      <c r="G1006" s="291"/>
      <c r="H1006" s="291"/>
      <c r="I1006" s="54">
        <v>12</v>
      </c>
      <c r="J1006" s="50" t="s">
        <v>70</v>
      </c>
      <c r="K1006" s="36">
        <v>400000</v>
      </c>
      <c r="L1006" s="36">
        <f t="shared" ref="L1006" si="200">I1006*K1006</f>
        <v>4800000</v>
      </c>
    </row>
    <row r="1007" spans="1:15">
      <c r="A1007" s="30"/>
      <c r="B1007" s="52"/>
      <c r="C1007" s="289" t="s">
        <v>852</v>
      </c>
      <c r="D1007" s="289"/>
      <c r="E1007" s="289"/>
      <c r="F1007" s="289"/>
      <c r="G1007" s="289"/>
      <c r="H1007" s="289"/>
      <c r="I1007" s="56"/>
      <c r="J1007" s="51"/>
      <c r="K1007" s="39"/>
      <c r="L1007" s="39"/>
    </row>
    <row r="1008" spans="1:15">
      <c r="A1008" s="92"/>
      <c r="B1008" s="49">
        <v>3</v>
      </c>
      <c r="C1008" s="290" t="s">
        <v>106</v>
      </c>
      <c r="D1008" s="290"/>
      <c r="E1008" s="290"/>
      <c r="F1008" s="290"/>
      <c r="G1008" s="290"/>
      <c r="H1008" s="290"/>
      <c r="I1008" s="54">
        <v>6</v>
      </c>
      <c r="J1008" s="50" t="s">
        <v>70</v>
      </c>
      <c r="K1008" s="36">
        <v>650000</v>
      </c>
      <c r="L1008" s="36">
        <f t="shared" ref="L1008" si="201">I1008*K1008</f>
        <v>3900000</v>
      </c>
    </row>
    <row r="1009" spans="1:12">
      <c r="A1009" s="30"/>
      <c r="B1009" s="52"/>
      <c r="C1009" s="289" t="s">
        <v>851</v>
      </c>
      <c r="D1009" s="289"/>
      <c r="E1009" s="289"/>
      <c r="F1009" s="289"/>
      <c r="G1009" s="289"/>
      <c r="H1009" s="289"/>
      <c r="I1009" s="56"/>
      <c r="J1009" s="51"/>
      <c r="K1009" s="39"/>
      <c r="L1009" s="39"/>
    </row>
    <row r="1010" spans="1:12">
      <c r="A1010" s="92"/>
      <c r="B1010" s="49">
        <v>4</v>
      </c>
      <c r="C1010" s="290" t="s">
        <v>107</v>
      </c>
      <c r="D1010" s="290"/>
      <c r="E1010" s="290"/>
      <c r="F1010" s="290"/>
      <c r="G1010" s="290"/>
      <c r="H1010" s="290"/>
      <c r="I1010" s="54">
        <v>6</v>
      </c>
      <c r="J1010" s="50" t="s">
        <v>70</v>
      </c>
      <c r="K1010" s="36">
        <v>500000</v>
      </c>
      <c r="L1010" s="36">
        <f t="shared" ref="L1010" si="202">I1010*K1010</f>
        <v>3000000</v>
      </c>
    </row>
    <row r="1011" spans="1:12">
      <c r="A1011" s="30"/>
      <c r="B1011" s="52"/>
      <c r="C1011" s="289" t="s">
        <v>851</v>
      </c>
      <c r="D1011" s="289"/>
      <c r="E1011" s="289"/>
      <c r="F1011" s="289"/>
      <c r="G1011" s="289"/>
      <c r="H1011" s="289"/>
      <c r="I1011" s="56"/>
      <c r="J1011" s="51"/>
      <c r="K1011" s="39"/>
      <c r="L1011" s="39"/>
    </row>
    <row r="1012" spans="1:12">
      <c r="A1012" s="30"/>
      <c r="B1012" s="92">
        <v>5</v>
      </c>
      <c r="C1012" s="323" t="s">
        <v>108</v>
      </c>
      <c r="D1012" s="324"/>
      <c r="E1012" s="324"/>
      <c r="F1012" s="324"/>
      <c r="G1012" s="324"/>
      <c r="H1012" s="324"/>
      <c r="I1012" s="54">
        <v>6</v>
      </c>
      <c r="J1012" s="50" t="s">
        <v>70</v>
      </c>
      <c r="K1012" s="36">
        <v>350000</v>
      </c>
      <c r="L1012" s="36">
        <f t="shared" ref="L1012" si="203">I1012*K1012</f>
        <v>2100000</v>
      </c>
    </row>
    <row r="1013" spans="1:12">
      <c r="A1013" s="30"/>
      <c r="B1013" s="63"/>
      <c r="C1013" s="325" t="s">
        <v>853</v>
      </c>
      <c r="D1013" s="326"/>
      <c r="E1013" s="326"/>
      <c r="F1013" s="326"/>
      <c r="G1013" s="326"/>
      <c r="H1013" s="326"/>
      <c r="I1013" s="56"/>
      <c r="J1013" s="51"/>
      <c r="K1013" s="39"/>
      <c r="L1013" s="39"/>
    </row>
    <row r="1014" spans="1:12">
      <c r="A1014" s="92"/>
      <c r="B1014" s="31">
        <v>6</v>
      </c>
      <c r="C1014" s="291" t="s">
        <v>108</v>
      </c>
      <c r="D1014" s="291"/>
      <c r="E1014" s="291"/>
      <c r="F1014" s="291"/>
      <c r="G1014" s="291"/>
      <c r="H1014" s="291"/>
      <c r="I1014" s="54">
        <v>6</v>
      </c>
      <c r="J1014" s="50" t="s">
        <v>70</v>
      </c>
      <c r="K1014" s="36">
        <v>125000</v>
      </c>
      <c r="L1014" s="36">
        <f t="shared" ref="L1014" si="204">I1014*K1014</f>
        <v>750000</v>
      </c>
    </row>
    <row r="1015" spans="1:12">
      <c r="A1015" s="30"/>
      <c r="B1015" s="52"/>
      <c r="C1015" s="289" t="s">
        <v>109</v>
      </c>
      <c r="D1015" s="289"/>
      <c r="E1015" s="289"/>
      <c r="F1015" s="289"/>
      <c r="G1015" s="289"/>
      <c r="H1015" s="289"/>
      <c r="I1015" s="56"/>
      <c r="J1015" s="51"/>
      <c r="K1015" s="39"/>
      <c r="L1015" s="39"/>
    </row>
    <row r="1016" spans="1:12">
      <c r="A1016" s="92"/>
      <c r="B1016" s="49">
        <v>7</v>
      </c>
      <c r="C1016" s="290" t="s">
        <v>108</v>
      </c>
      <c r="D1016" s="290"/>
      <c r="E1016" s="290"/>
      <c r="F1016" s="290"/>
      <c r="G1016" s="290"/>
      <c r="H1016" s="290"/>
      <c r="I1016" s="54">
        <v>6</v>
      </c>
      <c r="J1016" s="50" t="s">
        <v>70</v>
      </c>
      <c r="K1016" s="36">
        <v>300000</v>
      </c>
      <c r="L1016" s="36">
        <f t="shared" ref="L1016" si="205">I1016*K1016</f>
        <v>1800000</v>
      </c>
    </row>
    <row r="1017" spans="1:12">
      <c r="A1017" s="30"/>
      <c r="B1017" s="37"/>
      <c r="C1017" s="290" t="s">
        <v>110</v>
      </c>
      <c r="D1017" s="290"/>
      <c r="E1017" s="290"/>
      <c r="F1017" s="290"/>
      <c r="G1017" s="290"/>
      <c r="H1017" s="290"/>
      <c r="I1017" s="56"/>
      <c r="J1017" s="51"/>
      <c r="K1017" s="39"/>
      <c r="L1017" s="39"/>
    </row>
    <row r="1018" spans="1:12">
      <c r="A1018" s="92"/>
      <c r="B1018" s="31">
        <v>8</v>
      </c>
      <c r="C1018" s="291" t="s">
        <v>108</v>
      </c>
      <c r="D1018" s="291"/>
      <c r="E1018" s="291"/>
      <c r="F1018" s="291"/>
      <c r="G1018" s="291"/>
      <c r="H1018" s="291"/>
      <c r="I1018" s="54">
        <v>6</v>
      </c>
      <c r="J1018" s="50" t="s">
        <v>70</v>
      </c>
      <c r="K1018" s="36">
        <v>400000</v>
      </c>
      <c r="L1018" s="36">
        <f t="shared" ref="L1018" si="206">I1018*K1018</f>
        <v>2400000</v>
      </c>
    </row>
    <row r="1019" spans="1:12">
      <c r="A1019" s="30"/>
      <c r="B1019" s="52"/>
      <c r="C1019" s="289" t="s">
        <v>111</v>
      </c>
      <c r="D1019" s="289"/>
      <c r="E1019" s="289"/>
      <c r="F1019" s="289"/>
      <c r="G1019" s="289"/>
      <c r="H1019" s="289"/>
      <c r="I1019" s="56"/>
      <c r="J1019" s="51"/>
      <c r="K1019" s="39"/>
      <c r="L1019" s="39"/>
    </row>
    <row r="1020" spans="1:12">
      <c r="A1020" s="92"/>
      <c r="B1020" s="49">
        <v>9</v>
      </c>
      <c r="C1020" s="290" t="s">
        <v>108</v>
      </c>
      <c r="D1020" s="290"/>
      <c r="E1020" s="290"/>
      <c r="F1020" s="290"/>
      <c r="G1020" s="290"/>
      <c r="H1020" s="290"/>
      <c r="I1020" s="54">
        <v>6</v>
      </c>
      <c r="J1020" s="50" t="s">
        <v>70</v>
      </c>
      <c r="K1020" s="36">
        <v>200000</v>
      </c>
      <c r="L1020" s="36">
        <f t="shared" ref="L1020" si="207">I1020*K1020</f>
        <v>1200000</v>
      </c>
    </row>
    <row r="1021" spans="1:12">
      <c r="A1021" s="30"/>
      <c r="B1021" s="37"/>
      <c r="C1021" s="290" t="s">
        <v>112</v>
      </c>
      <c r="D1021" s="290"/>
      <c r="E1021" s="290"/>
      <c r="F1021" s="290"/>
      <c r="G1021" s="290"/>
      <c r="H1021" s="290"/>
      <c r="I1021" s="56"/>
      <c r="J1021" s="51"/>
      <c r="K1021" s="39"/>
      <c r="L1021" s="39"/>
    </row>
    <row r="1022" spans="1:12">
      <c r="A1022" s="92"/>
      <c r="B1022" s="31">
        <v>10</v>
      </c>
      <c r="C1022" s="291" t="s">
        <v>108</v>
      </c>
      <c r="D1022" s="291"/>
      <c r="E1022" s="291"/>
      <c r="F1022" s="291"/>
      <c r="G1022" s="291"/>
      <c r="H1022" s="291"/>
      <c r="I1022" s="54">
        <v>6</v>
      </c>
      <c r="J1022" s="50" t="s">
        <v>70</v>
      </c>
      <c r="K1022" s="36">
        <v>200000</v>
      </c>
      <c r="L1022" s="36">
        <f t="shared" ref="L1022" si="208">I1022*K1022</f>
        <v>1200000</v>
      </c>
    </row>
    <row r="1023" spans="1:12">
      <c r="A1023" s="30"/>
      <c r="B1023" s="52"/>
      <c r="C1023" s="289" t="s">
        <v>113</v>
      </c>
      <c r="D1023" s="289"/>
      <c r="E1023" s="289"/>
      <c r="F1023" s="289"/>
      <c r="G1023" s="289"/>
      <c r="H1023" s="289"/>
      <c r="I1023" s="56"/>
      <c r="J1023" s="51"/>
      <c r="K1023" s="39"/>
      <c r="L1023" s="39"/>
    </row>
    <row r="1024" spans="1:12">
      <c r="A1024" s="92"/>
      <c r="B1024" s="31">
        <v>11</v>
      </c>
      <c r="C1024" s="291" t="s">
        <v>108</v>
      </c>
      <c r="D1024" s="291"/>
      <c r="E1024" s="291"/>
      <c r="F1024" s="291"/>
      <c r="G1024" s="291"/>
      <c r="H1024" s="291"/>
      <c r="I1024" s="54">
        <v>6</v>
      </c>
      <c r="J1024" s="50" t="s">
        <v>70</v>
      </c>
      <c r="K1024" s="36">
        <v>350000</v>
      </c>
      <c r="L1024" s="36">
        <f t="shared" ref="L1024" si="209">I1024*K1024</f>
        <v>2100000</v>
      </c>
    </row>
    <row r="1025" spans="1:12">
      <c r="A1025" s="30"/>
      <c r="B1025" s="52"/>
      <c r="C1025" s="289" t="s">
        <v>114</v>
      </c>
      <c r="D1025" s="289"/>
      <c r="E1025" s="289"/>
      <c r="F1025" s="289"/>
      <c r="G1025" s="289"/>
      <c r="H1025" s="289"/>
      <c r="I1025" s="56"/>
      <c r="J1025" s="51"/>
      <c r="K1025" s="39"/>
      <c r="L1025" s="39"/>
    </row>
    <row r="1026" spans="1:12">
      <c r="A1026" s="92"/>
      <c r="B1026" s="49">
        <v>12</v>
      </c>
      <c r="C1026" s="290" t="s">
        <v>108</v>
      </c>
      <c r="D1026" s="290"/>
      <c r="E1026" s="290"/>
      <c r="F1026" s="290"/>
      <c r="G1026" s="290"/>
      <c r="H1026" s="290"/>
      <c r="I1026" s="54">
        <v>6</v>
      </c>
      <c r="J1026" s="50" t="s">
        <v>70</v>
      </c>
      <c r="K1026" s="36">
        <v>125000</v>
      </c>
      <c r="L1026" s="36">
        <f t="shared" ref="L1026" si="210">I1026*K1026</f>
        <v>750000</v>
      </c>
    </row>
    <row r="1027" spans="1:12">
      <c r="A1027" s="30"/>
      <c r="B1027" s="37"/>
      <c r="C1027" s="290" t="s">
        <v>115</v>
      </c>
      <c r="D1027" s="290"/>
      <c r="E1027" s="290"/>
      <c r="F1027" s="290"/>
      <c r="G1027" s="290"/>
      <c r="H1027" s="290"/>
      <c r="I1027" s="56"/>
      <c r="J1027" s="51"/>
      <c r="K1027" s="39"/>
      <c r="L1027" s="39"/>
    </row>
    <row r="1028" spans="1:12">
      <c r="A1028" s="92"/>
      <c r="B1028" s="31">
        <v>13</v>
      </c>
      <c r="C1028" s="291" t="s">
        <v>108</v>
      </c>
      <c r="D1028" s="291"/>
      <c r="E1028" s="291"/>
      <c r="F1028" s="291"/>
      <c r="G1028" s="291"/>
      <c r="H1028" s="291"/>
      <c r="I1028" s="54">
        <v>6</v>
      </c>
      <c r="J1028" s="50" t="s">
        <v>70</v>
      </c>
      <c r="K1028" s="36">
        <v>250000</v>
      </c>
      <c r="L1028" s="36">
        <f t="shared" ref="L1028" si="211">I1028*K1028</f>
        <v>1500000</v>
      </c>
    </row>
    <row r="1029" spans="1:12">
      <c r="A1029" s="30"/>
      <c r="B1029" s="52"/>
      <c r="C1029" s="289" t="s">
        <v>116</v>
      </c>
      <c r="D1029" s="289"/>
      <c r="E1029" s="289"/>
      <c r="F1029" s="289"/>
      <c r="G1029" s="289"/>
      <c r="H1029" s="289"/>
      <c r="I1029" s="56"/>
      <c r="J1029" s="51"/>
      <c r="K1029" s="39"/>
      <c r="L1029" s="39"/>
    </row>
    <row r="1030" spans="1:12">
      <c r="A1030" s="30"/>
      <c r="B1030" s="31">
        <v>14</v>
      </c>
      <c r="C1030" s="291" t="s">
        <v>108</v>
      </c>
      <c r="D1030" s="291"/>
      <c r="E1030" s="291"/>
      <c r="F1030" s="291"/>
      <c r="G1030" s="291"/>
      <c r="H1030" s="291"/>
      <c r="I1030" s="54">
        <v>6</v>
      </c>
      <c r="J1030" s="50" t="s">
        <v>70</v>
      </c>
      <c r="K1030" s="36">
        <v>200000</v>
      </c>
      <c r="L1030" s="36">
        <f t="shared" ref="L1030" si="212">I1030*K1030</f>
        <v>1200000</v>
      </c>
    </row>
    <row r="1031" spans="1:12">
      <c r="A1031" s="30"/>
      <c r="B1031" s="52"/>
      <c r="C1031" s="289" t="s">
        <v>117</v>
      </c>
      <c r="D1031" s="289"/>
      <c r="E1031" s="289"/>
      <c r="F1031" s="289"/>
      <c r="G1031" s="289"/>
      <c r="H1031" s="289"/>
      <c r="I1031" s="56"/>
      <c r="J1031" s="51"/>
      <c r="K1031" s="39"/>
      <c r="L1031" s="39"/>
    </row>
    <row r="1032" spans="1:12">
      <c r="A1032" s="92"/>
      <c r="B1032" s="49">
        <v>15</v>
      </c>
      <c r="C1032" s="290" t="s">
        <v>108</v>
      </c>
      <c r="D1032" s="290"/>
      <c r="E1032" s="290"/>
      <c r="F1032" s="290"/>
      <c r="G1032" s="290"/>
      <c r="H1032" s="290"/>
      <c r="I1032" s="54">
        <v>12</v>
      </c>
      <c r="J1032" s="50" t="s">
        <v>70</v>
      </c>
      <c r="K1032" s="36">
        <v>400000</v>
      </c>
      <c r="L1032" s="36">
        <f t="shared" ref="L1032" si="213">I1032*K1032</f>
        <v>4800000</v>
      </c>
    </row>
    <row r="1033" spans="1:12">
      <c r="A1033" s="30"/>
      <c r="B1033" s="37"/>
      <c r="C1033" s="290" t="s">
        <v>118</v>
      </c>
      <c r="D1033" s="290"/>
      <c r="E1033" s="290"/>
      <c r="F1033" s="290"/>
      <c r="G1033" s="290"/>
      <c r="H1033" s="290"/>
      <c r="I1033" s="56"/>
      <c r="J1033" s="51"/>
      <c r="K1033" s="39"/>
      <c r="L1033" s="39"/>
    </row>
    <row r="1034" spans="1:12">
      <c r="A1034" s="92"/>
      <c r="B1034" s="31">
        <v>16</v>
      </c>
      <c r="C1034" s="294" t="s">
        <v>119</v>
      </c>
      <c r="D1034" s="294"/>
      <c r="E1034" s="294"/>
      <c r="F1034" s="294"/>
      <c r="G1034" s="294"/>
      <c r="H1034" s="294"/>
      <c r="I1034" s="54">
        <v>18</v>
      </c>
      <c r="J1034" s="50" t="s">
        <v>70</v>
      </c>
      <c r="K1034" s="36">
        <v>150000</v>
      </c>
      <c r="L1034" s="36">
        <f t="shared" ref="L1034" si="214">I1034*K1034</f>
        <v>2700000</v>
      </c>
    </row>
    <row r="1035" spans="1:12">
      <c r="A1035" s="30"/>
      <c r="B1035" s="52"/>
      <c r="C1035" s="289" t="s">
        <v>854</v>
      </c>
      <c r="D1035" s="289"/>
      <c r="E1035" s="289"/>
      <c r="F1035" s="289"/>
      <c r="G1035" s="289"/>
      <c r="H1035" s="289"/>
      <c r="I1035" s="56"/>
      <c r="J1035" s="51"/>
      <c r="K1035" s="39"/>
      <c r="L1035" s="39"/>
    </row>
    <row r="1036" spans="1:12">
      <c r="A1036" s="92"/>
      <c r="B1036" s="49">
        <v>17</v>
      </c>
      <c r="C1036" s="290" t="s">
        <v>893</v>
      </c>
      <c r="D1036" s="290"/>
      <c r="E1036" s="290"/>
      <c r="F1036" s="290"/>
      <c r="G1036" s="290"/>
      <c r="H1036" s="290"/>
      <c r="I1036" s="54">
        <v>6</v>
      </c>
      <c r="J1036" s="50" t="s">
        <v>70</v>
      </c>
      <c r="K1036" s="36">
        <v>2000000</v>
      </c>
      <c r="L1036" s="36">
        <f t="shared" ref="L1036" si="215">I1036*K1036</f>
        <v>12000000</v>
      </c>
    </row>
    <row r="1037" spans="1:12">
      <c r="A1037" s="30"/>
      <c r="B1037" s="52"/>
      <c r="C1037" s="289" t="s">
        <v>851</v>
      </c>
      <c r="D1037" s="289"/>
      <c r="E1037" s="289"/>
      <c r="F1037" s="289"/>
      <c r="G1037" s="289"/>
      <c r="H1037" s="289"/>
      <c r="I1037" s="56"/>
      <c r="J1037" s="51"/>
      <c r="K1037" s="39"/>
      <c r="L1037" s="39"/>
    </row>
    <row r="1038" spans="1:12">
      <c r="A1038" s="30"/>
      <c r="B1038" s="49">
        <v>18</v>
      </c>
      <c r="C1038" s="290" t="s">
        <v>894</v>
      </c>
      <c r="D1038" s="290"/>
      <c r="E1038" s="290"/>
      <c r="F1038" s="290"/>
      <c r="G1038" s="290"/>
      <c r="H1038" s="290"/>
      <c r="I1038" s="54">
        <v>6</v>
      </c>
      <c r="J1038" s="50" t="s">
        <v>70</v>
      </c>
      <c r="K1038" s="36">
        <v>1360000</v>
      </c>
      <c r="L1038" s="36">
        <f t="shared" ref="L1038" si="216">I1038*K1038</f>
        <v>8160000</v>
      </c>
    </row>
    <row r="1039" spans="1:12">
      <c r="A1039" s="30"/>
      <c r="B1039" s="52"/>
      <c r="C1039" s="289" t="s">
        <v>851</v>
      </c>
      <c r="D1039" s="289"/>
      <c r="E1039" s="289"/>
      <c r="F1039" s="289"/>
      <c r="G1039" s="289"/>
      <c r="H1039" s="289"/>
      <c r="I1039" s="56"/>
      <c r="J1039" s="51"/>
      <c r="K1039" s="39"/>
      <c r="L1039" s="39"/>
    </row>
    <row r="1040" spans="1:12">
      <c r="A1040" s="30"/>
      <c r="B1040" s="49">
        <v>19</v>
      </c>
      <c r="C1040" s="290" t="s">
        <v>895</v>
      </c>
      <c r="D1040" s="290"/>
      <c r="E1040" s="290"/>
      <c r="F1040" s="290"/>
      <c r="G1040" s="290"/>
      <c r="H1040" s="290"/>
      <c r="I1040" s="54">
        <v>6</v>
      </c>
      <c r="J1040" s="50" t="s">
        <v>70</v>
      </c>
      <c r="K1040" s="36">
        <v>250000</v>
      </c>
      <c r="L1040" s="36">
        <f t="shared" ref="L1040" si="217">I1040*K1040</f>
        <v>1500000</v>
      </c>
    </row>
    <row r="1041" spans="1:12">
      <c r="A1041" s="30"/>
      <c r="B1041" s="37"/>
      <c r="C1041" s="289" t="s">
        <v>851</v>
      </c>
      <c r="D1041" s="289"/>
      <c r="E1041" s="289"/>
      <c r="F1041" s="289"/>
      <c r="G1041" s="289"/>
      <c r="H1041" s="289"/>
      <c r="I1041" s="56"/>
      <c r="J1041" s="51"/>
      <c r="K1041" s="39"/>
      <c r="L1041" s="39"/>
    </row>
    <row r="1042" spans="1:12">
      <c r="A1042" s="92"/>
      <c r="B1042" s="31">
        <v>20</v>
      </c>
      <c r="C1042" s="294" t="s">
        <v>120</v>
      </c>
      <c r="D1042" s="294"/>
      <c r="E1042" s="294"/>
      <c r="F1042" s="294"/>
      <c r="G1042" s="294"/>
      <c r="H1042" s="294"/>
      <c r="I1042" s="54">
        <v>6</v>
      </c>
      <c r="J1042" s="50" t="s">
        <v>70</v>
      </c>
      <c r="K1042" s="36">
        <v>250000</v>
      </c>
      <c r="L1042" s="36">
        <f t="shared" ref="L1042" si="218">I1042*K1042</f>
        <v>1500000</v>
      </c>
    </row>
    <row r="1043" spans="1:12">
      <c r="A1043" s="30"/>
      <c r="B1043" s="52"/>
      <c r="C1043" s="289" t="s">
        <v>851</v>
      </c>
      <c r="D1043" s="289"/>
      <c r="E1043" s="289"/>
      <c r="F1043" s="289"/>
      <c r="G1043" s="289"/>
      <c r="H1043" s="289"/>
      <c r="I1043" s="56"/>
      <c r="J1043" s="51"/>
      <c r="K1043" s="39"/>
      <c r="L1043" s="39"/>
    </row>
    <row r="1044" spans="1:12">
      <c r="A1044" s="92"/>
      <c r="B1044" s="49">
        <v>21</v>
      </c>
      <c r="C1044" s="290" t="s">
        <v>121</v>
      </c>
      <c r="D1044" s="290"/>
      <c r="E1044" s="290"/>
      <c r="F1044" s="290"/>
      <c r="G1044" s="290"/>
      <c r="H1044" s="290"/>
      <c r="I1044" s="54">
        <v>6</v>
      </c>
      <c r="J1044" s="50" t="s">
        <v>70</v>
      </c>
      <c r="K1044" s="36">
        <v>700000</v>
      </c>
      <c r="L1044" s="36">
        <f t="shared" ref="L1044" si="219">I1044*K1044</f>
        <v>4200000</v>
      </c>
    </row>
    <row r="1045" spans="1:12">
      <c r="A1045" s="30"/>
      <c r="B1045" s="37"/>
      <c r="C1045" s="290" t="s">
        <v>851</v>
      </c>
      <c r="D1045" s="290"/>
      <c r="E1045" s="290"/>
      <c r="F1045" s="290"/>
      <c r="G1045" s="290"/>
      <c r="H1045" s="290"/>
      <c r="I1045" s="56"/>
      <c r="J1045" s="51"/>
      <c r="K1045" s="39"/>
      <c r="L1045" s="39"/>
    </row>
    <row r="1046" spans="1:12">
      <c r="A1046" s="92"/>
      <c r="B1046" s="31">
        <v>22</v>
      </c>
      <c r="C1046" s="291" t="s">
        <v>122</v>
      </c>
      <c r="D1046" s="291"/>
      <c r="E1046" s="291"/>
      <c r="F1046" s="291"/>
      <c r="G1046" s="291"/>
      <c r="H1046" s="291"/>
      <c r="I1046" s="54">
        <v>6</v>
      </c>
      <c r="J1046" s="50" t="s">
        <v>70</v>
      </c>
      <c r="K1046" s="36">
        <v>640000</v>
      </c>
      <c r="L1046" s="36">
        <f t="shared" ref="L1046" si="220">I1046*K1046</f>
        <v>3840000</v>
      </c>
    </row>
    <row r="1047" spans="1:12">
      <c r="A1047" s="30"/>
      <c r="B1047" s="52"/>
      <c r="C1047" s="289" t="s">
        <v>123</v>
      </c>
      <c r="D1047" s="289"/>
      <c r="E1047" s="289"/>
      <c r="F1047" s="289"/>
      <c r="G1047" s="289"/>
      <c r="H1047" s="289"/>
      <c r="I1047" s="56"/>
      <c r="J1047" s="51"/>
      <c r="K1047" s="39"/>
      <c r="L1047" s="39"/>
    </row>
    <row r="1048" spans="1:12">
      <c r="A1048" s="92"/>
      <c r="B1048" s="49">
        <v>23</v>
      </c>
      <c r="C1048" s="290" t="s">
        <v>122</v>
      </c>
      <c r="D1048" s="290"/>
      <c r="E1048" s="290"/>
      <c r="F1048" s="290"/>
      <c r="G1048" s="290"/>
      <c r="H1048" s="290"/>
      <c r="I1048" s="54">
        <v>6</v>
      </c>
      <c r="J1048" s="50" t="s">
        <v>70</v>
      </c>
      <c r="K1048" s="36">
        <v>1040000</v>
      </c>
      <c r="L1048" s="36">
        <f t="shared" ref="L1048" si="221">I1048*K1048</f>
        <v>6240000</v>
      </c>
    </row>
    <row r="1049" spans="1:12">
      <c r="A1049" s="30"/>
      <c r="B1049" s="37"/>
      <c r="C1049" s="290" t="s">
        <v>124</v>
      </c>
      <c r="D1049" s="290"/>
      <c r="E1049" s="290"/>
      <c r="F1049" s="290"/>
      <c r="G1049" s="290"/>
      <c r="H1049" s="290"/>
      <c r="I1049" s="56"/>
      <c r="J1049" s="51"/>
      <c r="K1049" s="39"/>
      <c r="L1049" s="39"/>
    </row>
    <row r="1050" spans="1:12">
      <c r="A1050" s="92"/>
      <c r="B1050" s="31">
        <v>24</v>
      </c>
      <c r="C1050" s="291" t="s">
        <v>122</v>
      </c>
      <c r="D1050" s="291"/>
      <c r="E1050" s="291"/>
      <c r="F1050" s="291"/>
      <c r="G1050" s="291"/>
      <c r="H1050" s="291"/>
      <c r="I1050" s="54">
        <v>6</v>
      </c>
      <c r="J1050" s="50" t="s">
        <v>70</v>
      </c>
      <c r="K1050" s="36">
        <v>1360000</v>
      </c>
      <c r="L1050" s="36">
        <f t="shared" ref="L1050" si="222">I1050*K1050</f>
        <v>8160000</v>
      </c>
    </row>
    <row r="1051" spans="1:12">
      <c r="A1051" s="30"/>
      <c r="B1051" s="52"/>
      <c r="C1051" s="289" t="s">
        <v>125</v>
      </c>
      <c r="D1051" s="289"/>
      <c r="E1051" s="289"/>
      <c r="F1051" s="289"/>
      <c r="G1051" s="289"/>
      <c r="H1051" s="289"/>
      <c r="I1051" s="56"/>
      <c r="J1051" s="51"/>
      <c r="K1051" s="39"/>
      <c r="L1051" s="39"/>
    </row>
    <row r="1052" spans="1:12">
      <c r="A1052" s="92"/>
      <c r="B1052" s="31">
        <v>25</v>
      </c>
      <c r="C1052" s="291" t="s">
        <v>122</v>
      </c>
      <c r="D1052" s="291"/>
      <c r="E1052" s="291"/>
      <c r="F1052" s="291"/>
      <c r="G1052" s="291"/>
      <c r="H1052" s="291"/>
      <c r="I1052" s="66">
        <v>6</v>
      </c>
      <c r="J1052" s="50" t="s">
        <v>70</v>
      </c>
      <c r="K1052" s="36">
        <v>1520000</v>
      </c>
      <c r="L1052" s="36">
        <f t="shared" ref="L1052" si="223">I1052*K1052</f>
        <v>9120000</v>
      </c>
    </row>
    <row r="1053" spans="1:12">
      <c r="A1053" s="30"/>
      <c r="B1053" s="63"/>
      <c r="C1053" s="289" t="s">
        <v>126</v>
      </c>
      <c r="D1053" s="289"/>
      <c r="E1053" s="289"/>
      <c r="F1053" s="289"/>
      <c r="G1053" s="289"/>
      <c r="H1053" s="289"/>
      <c r="I1053" s="56"/>
      <c r="J1053" s="51"/>
      <c r="K1053" s="39"/>
      <c r="L1053" s="39"/>
    </row>
    <row r="1054" spans="1:12">
      <c r="A1054" s="30"/>
      <c r="B1054" s="49">
        <v>26</v>
      </c>
      <c r="C1054" s="290" t="s">
        <v>122</v>
      </c>
      <c r="D1054" s="290"/>
      <c r="E1054" s="290"/>
      <c r="F1054" s="290"/>
      <c r="G1054" s="290"/>
      <c r="H1054" s="290"/>
      <c r="I1054" s="54">
        <v>6</v>
      </c>
      <c r="J1054" s="50" t="s">
        <v>70</v>
      </c>
      <c r="K1054" s="36">
        <v>480000</v>
      </c>
      <c r="L1054" s="36">
        <f t="shared" ref="L1054" si="224">I1054*K1054</f>
        <v>2880000</v>
      </c>
    </row>
    <row r="1055" spans="1:12">
      <c r="A1055" s="37"/>
      <c r="B1055" s="63"/>
      <c r="C1055" s="290" t="s">
        <v>127</v>
      </c>
      <c r="D1055" s="290"/>
      <c r="E1055" s="290"/>
      <c r="F1055" s="290"/>
      <c r="G1055" s="290"/>
      <c r="H1055" s="290"/>
      <c r="I1055" s="56"/>
      <c r="J1055" s="51"/>
      <c r="K1055" s="39"/>
      <c r="L1055" s="39"/>
    </row>
    <row r="1056" spans="1:12">
      <c r="A1056" s="81"/>
      <c r="B1056" s="293" t="s">
        <v>128</v>
      </c>
      <c r="C1056" s="293"/>
      <c r="D1056" s="293"/>
      <c r="E1056" s="293"/>
      <c r="F1056" s="293"/>
      <c r="G1056" s="293"/>
      <c r="H1056" s="293"/>
      <c r="I1056" s="24"/>
      <c r="J1056" s="13"/>
      <c r="K1056" s="13"/>
      <c r="L1056" s="23"/>
    </row>
    <row r="1057" spans="1:12">
      <c r="A1057" s="49"/>
      <c r="B1057" s="49">
        <v>1</v>
      </c>
      <c r="C1057" s="290" t="s">
        <v>129</v>
      </c>
      <c r="D1057" s="290"/>
      <c r="E1057" s="290"/>
      <c r="F1057" s="290"/>
      <c r="G1057" s="290"/>
      <c r="H1057" s="290"/>
      <c r="I1057" s="54">
        <v>6</v>
      </c>
      <c r="J1057" s="67" t="s">
        <v>70</v>
      </c>
      <c r="K1057" s="36">
        <v>400000</v>
      </c>
      <c r="L1057" s="36">
        <f>I1057*K1057</f>
        <v>2400000</v>
      </c>
    </row>
    <row r="1058" spans="1:12">
      <c r="A1058" s="37"/>
      <c r="B1058" s="52"/>
      <c r="C1058" s="289" t="s">
        <v>130</v>
      </c>
      <c r="D1058" s="289"/>
      <c r="E1058" s="289"/>
      <c r="F1058" s="289"/>
      <c r="G1058" s="289"/>
      <c r="H1058" s="289"/>
      <c r="I1058" s="56"/>
      <c r="J1058" s="56"/>
      <c r="K1058" s="39"/>
      <c r="L1058" s="39"/>
    </row>
    <row r="1059" spans="1:12">
      <c r="A1059" s="49"/>
      <c r="B1059" s="49">
        <v>2</v>
      </c>
      <c r="C1059" s="290" t="s">
        <v>131</v>
      </c>
      <c r="D1059" s="290"/>
      <c r="E1059" s="290"/>
      <c r="F1059" s="290"/>
      <c r="G1059" s="290"/>
      <c r="H1059" s="290"/>
      <c r="I1059" s="54">
        <v>1</v>
      </c>
      <c r="J1059" s="67" t="s">
        <v>91</v>
      </c>
      <c r="K1059" s="36">
        <v>700000</v>
      </c>
      <c r="L1059" s="36">
        <f t="shared" ref="L1059" si="225">I1059*K1059</f>
        <v>700000</v>
      </c>
    </row>
    <row r="1060" spans="1:12">
      <c r="A1060" s="37"/>
      <c r="B1060" s="52"/>
      <c r="C1060" s="289" t="s">
        <v>132</v>
      </c>
      <c r="D1060" s="289"/>
      <c r="E1060" s="289"/>
      <c r="F1060" s="289"/>
      <c r="G1060" s="289"/>
      <c r="H1060" s="289"/>
      <c r="I1060" s="56"/>
      <c r="J1060" s="56"/>
      <c r="K1060" s="39"/>
      <c r="L1060" s="39"/>
    </row>
    <row r="1061" spans="1:12">
      <c r="A1061" s="49"/>
      <c r="B1061" s="49">
        <v>3</v>
      </c>
      <c r="C1061" s="290" t="s">
        <v>131</v>
      </c>
      <c r="D1061" s="290"/>
      <c r="E1061" s="290"/>
      <c r="F1061" s="290"/>
      <c r="G1061" s="290"/>
      <c r="H1061" s="290"/>
      <c r="I1061" s="54">
        <v>2</v>
      </c>
      <c r="J1061" s="67" t="s">
        <v>91</v>
      </c>
      <c r="K1061" s="36">
        <v>600000</v>
      </c>
      <c r="L1061" s="36">
        <f t="shared" ref="L1061" si="226">I1061*K1061</f>
        <v>1200000</v>
      </c>
    </row>
    <row r="1062" spans="1:12">
      <c r="A1062" s="37"/>
      <c r="B1062" s="52"/>
      <c r="C1062" s="289" t="s">
        <v>132</v>
      </c>
      <c r="D1062" s="289"/>
      <c r="E1062" s="289"/>
      <c r="F1062" s="289"/>
      <c r="G1062" s="289"/>
      <c r="H1062" s="289"/>
      <c r="I1062" s="56"/>
      <c r="J1062" s="56"/>
      <c r="K1062" s="39"/>
      <c r="L1062" s="39"/>
    </row>
    <row r="1063" spans="1:12">
      <c r="A1063" s="49"/>
      <c r="B1063" s="49">
        <v>4</v>
      </c>
      <c r="C1063" s="290" t="s">
        <v>131</v>
      </c>
      <c r="D1063" s="290"/>
      <c r="E1063" s="290"/>
      <c r="F1063" s="290"/>
      <c r="G1063" s="290"/>
      <c r="H1063" s="290"/>
      <c r="I1063" s="54">
        <v>1</v>
      </c>
      <c r="J1063" s="67" t="s">
        <v>91</v>
      </c>
      <c r="K1063" s="36">
        <v>600000</v>
      </c>
      <c r="L1063" s="36">
        <f t="shared" ref="L1063" si="227">I1063*K1063</f>
        <v>600000</v>
      </c>
    </row>
    <row r="1064" spans="1:12">
      <c r="A1064" s="37"/>
      <c r="B1064" s="52"/>
      <c r="C1064" s="289" t="s">
        <v>133</v>
      </c>
      <c r="D1064" s="289"/>
      <c r="E1064" s="289"/>
      <c r="F1064" s="289"/>
      <c r="G1064" s="289"/>
      <c r="H1064" s="289"/>
      <c r="I1064" s="56"/>
      <c r="J1064" s="56"/>
      <c r="K1064" s="39"/>
      <c r="L1064" s="39"/>
    </row>
    <row r="1065" spans="1:12">
      <c r="A1065" s="49"/>
      <c r="B1065" s="31">
        <v>5</v>
      </c>
      <c r="C1065" s="291" t="s">
        <v>131</v>
      </c>
      <c r="D1065" s="291"/>
      <c r="E1065" s="291"/>
      <c r="F1065" s="291"/>
      <c r="G1065" s="291"/>
      <c r="H1065" s="291"/>
      <c r="I1065" s="54">
        <v>2</v>
      </c>
      <c r="J1065" s="67" t="s">
        <v>91</v>
      </c>
      <c r="K1065" s="36">
        <v>500000</v>
      </c>
      <c r="L1065" s="36">
        <f t="shared" ref="L1065" si="228">I1065*K1065</f>
        <v>1000000</v>
      </c>
    </row>
    <row r="1066" spans="1:12">
      <c r="A1066" s="37"/>
      <c r="B1066" s="52"/>
      <c r="C1066" s="289" t="s">
        <v>133</v>
      </c>
      <c r="D1066" s="289"/>
      <c r="E1066" s="289"/>
      <c r="F1066" s="289"/>
      <c r="G1066" s="289"/>
      <c r="H1066" s="289"/>
      <c r="I1066" s="56"/>
      <c r="J1066" s="56"/>
      <c r="K1066" s="39"/>
      <c r="L1066" s="39"/>
    </row>
    <row r="1067" spans="1:12">
      <c r="A1067" s="49"/>
      <c r="B1067" s="49">
        <v>6</v>
      </c>
      <c r="C1067" s="290" t="s">
        <v>131</v>
      </c>
      <c r="D1067" s="290"/>
      <c r="E1067" s="290"/>
      <c r="F1067" s="290"/>
      <c r="G1067" s="290"/>
      <c r="H1067" s="290"/>
      <c r="I1067" s="54">
        <v>1</v>
      </c>
      <c r="J1067" s="67" t="s">
        <v>91</v>
      </c>
      <c r="K1067" s="36">
        <v>400000</v>
      </c>
      <c r="L1067" s="36">
        <f t="shared" ref="L1067" si="229">I1067*K1067</f>
        <v>400000</v>
      </c>
    </row>
    <row r="1068" spans="1:12">
      <c r="A1068" s="37"/>
      <c r="B1068" s="52"/>
      <c r="C1068" s="289" t="s">
        <v>134</v>
      </c>
      <c r="D1068" s="289"/>
      <c r="E1068" s="289"/>
      <c r="F1068" s="289"/>
      <c r="G1068" s="289"/>
      <c r="H1068" s="289"/>
      <c r="I1068" s="56"/>
      <c r="J1068" s="56"/>
      <c r="K1068" s="39"/>
      <c r="L1068" s="39"/>
    </row>
    <row r="1069" spans="1:12">
      <c r="A1069" s="49"/>
      <c r="B1069" s="49">
        <v>7</v>
      </c>
      <c r="C1069" s="290" t="s">
        <v>131</v>
      </c>
      <c r="D1069" s="290"/>
      <c r="E1069" s="290"/>
      <c r="F1069" s="290"/>
      <c r="G1069" s="290"/>
      <c r="H1069" s="290"/>
      <c r="I1069" s="54">
        <v>2</v>
      </c>
      <c r="J1069" s="67" t="s">
        <v>91</v>
      </c>
      <c r="K1069" s="36">
        <v>300000</v>
      </c>
      <c r="L1069" s="36">
        <f t="shared" ref="L1069" si="230">I1069*K1069</f>
        <v>600000</v>
      </c>
    </row>
    <row r="1070" spans="1:12">
      <c r="A1070" s="37"/>
      <c r="B1070" s="52"/>
      <c r="C1070" s="289" t="s">
        <v>134</v>
      </c>
      <c r="D1070" s="289"/>
      <c r="E1070" s="289"/>
      <c r="F1070" s="289"/>
      <c r="G1070" s="289"/>
      <c r="H1070" s="289"/>
      <c r="I1070" s="56"/>
      <c r="J1070" s="56"/>
      <c r="K1070" s="39"/>
      <c r="L1070" s="39"/>
    </row>
    <row r="1071" spans="1:12">
      <c r="A1071" s="49"/>
      <c r="B1071" s="49">
        <v>8</v>
      </c>
      <c r="C1071" s="290" t="s">
        <v>131</v>
      </c>
      <c r="D1071" s="290"/>
      <c r="E1071" s="290"/>
      <c r="F1071" s="290"/>
      <c r="G1071" s="290"/>
      <c r="H1071" s="290"/>
      <c r="I1071" s="54">
        <v>1</v>
      </c>
      <c r="J1071" s="67" t="s">
        <v>91</v>
      </c>
      <c r="K1071" s="36">
        <v>800000</v>
      </c>
      <c r="L1071" s="36">
        <f t="shared" ref="L1071" si="231">I1071*K1071</f>
        <v>800000</v>
      </c>
    </row>
    <row r="1072" spans="1:12">
      <c r="A1072" s="37"/>
      <c r="B1072" s="52"/>
      <c r="C1072" s="289" t="s">
        <v>135</v>
      </c>
      <c r="D1072" s="289"/>
      <c r="E1072" s="289"/>
      <c r="F1072" s="289"/>
      <c r="G1072" s="289"/>
      <c r="H1072" s="289"/>
      <c r="I1072" s="56"/>
      <c r="J1072" s="56"/>
      <c r="K1072" s="39"/>
      <c r="L1072" s="39"/>
    </row>
    <row r="1073" spans="1:14">
      <c r="A1073" s="49"/>
      <c r="B1073" s="49">
        <v>9</v>
      </c>
      <c r="C1073" s="290" t="s">
        <v>131</v>
      </c>
      <c r="D1073" s="290"/>
      <c r="E1073" s="290"/>
      <c r="F1073" s="290"/>
      <c r="G1073" s="290"/>
      <c r="H1073" s="290"/>
      <c r="I1073" s="54">
        <v>2</v>
      </c>
      <c r="J1073" s="67" t="s">
        <v>91</v>
      </c>
      <c r="K1073" s="36">
        <v>700000</v>
      </c>
      <c r="L1073" s="36">
        <f t="shared" ref="L1073" si="232">I1073*K1073</f>
        <v>1400000</v>
      </c>
    </row>
    <row r="1074" spans="1:14">
      <c r="A1074" s="37"/>
      <c r="B1074" s="52"/>
      <c r="C1074" s="289" t="s">
        <v>135</v>
      </c>
      <c r="D1074" s="289"/>
      <c r="E1074" s="289"/>
      <c r="F1074" s="289"/>
      <c r="G1074" s="289"/>
      <c r="H1074" s="289"/>
      <c r="I1074" s="56"/>
      <c r="J1074" s="56"/>
      <c r="K1074" s="39"/>
      <c r="L1074" s="39"/>
    </row>
    <row r="1075" spans="1:14">
      <c r="A1075" s="49"/>
      <c r="B1075" s="49">
        <v>10</v>
      </c>
      <c r="C1075" s="290" t="s">
        <v>131</v>
      </c>
      <c r="D1075" s="290"/>
      <c r="E1075" s="290"/>
      <c r="F1075" s="290"/>
      <c r="G1075" s="290"/>
      <c r="H1075" s="290"/>
      <c r="I1075" s="54">
        <v>1</v>
      </c>
      <c r="J1075" s="67" t="s">
        <v>91</v>
      </c>
      <c r="K1075" s="36">
        <v>800000</v>
      </c>
      <c r="L1075" s="36">
        <f t="shared" ref="L1075" si="233">I1075*K1075</f>
        <v>800000</v>
      </c>
    </row>
    <row r="1076" spans="1:14">
      <c r="A1076" s="37"/>
      <c r="B1076" s="52"/>
      <c r="C1076" s="289" t="s">
        <v>136</v>
      </c>
      <c r="D1076" s="289"/>
      <c r="E1076" s="289"/>
      <c r="F1076" s="289"/>
      <c r="G1076" s="289"/>
      <c r="H1076" s="289"/>
      <c r="I1076" s="56"/>
      <c r="J1076" s="56"/>
      <c r="K1076" s="39"/>
      <c r="L1076" s="39"/>
    </row>
    <row r="1077" spans="1:14">
      <c r="A1077" s="49"/>
      <c r="B1077" s="49">
        <v>11</v>
      </c>
      <c r="C1077" s="290" t="s">
        <v>131</v>
      </c>
      <c r="D1077" s="290"/>
      <c r="E1077" s="290"/>
      <c r="F1077" s="290"/>
      <c r="G1077" s="290"/>
      <c r="H1077" s="290"/>
      <c r="I1077" s="54">
        <v>2</v>
      </c>
      <c r="J1077" s="67" t="s">
        <v>91</v>
      </c>
      <c r="K1077" s="36">
        <v>700000</v>
      </c>
      <c r="L1077" s="36">
        <f t="shared" ref="L1077" si="234">I1077*K1077</f>
        <v>1400000</v>
      </c>
    </row>
    <row r="1078" spans="1:14">
      <c r="A1078" s="37"/>
      <c r="B1078" s="52"/>
      <c r="C1078" s="289" t="s">
        <v>136</v>
      </c>
      <c r="D1078" s="289"/>
      <c r="E1078" s="289"/>
      <c r="F1078" s="289"/>
      <c r="G1078" s="289"/>
      <c r="H1078" s="289"/>
      <c r="I1078" s="56"/>
      <c r="J1078" s="56"/>
      <c r="K1078" s="39"/>
      <c r="L1078" s="39"/>
    </row>
    <row r="1079" spans="1:14">
      <c r="A1079" s="19" t="s">
        <v>782</v>
      </c>
      <c r="B1079" s="292" t="s">
        <v>783</v>
      </c>
      <c r="C1079" s="292"/>
      <c r="D1079" s="292"/>
      <c r="E1079" s="292"/>
      <c r="F1079" s="292"/>
      <c r="G1079" s="292"/>
      <c r="H1079" s="292"/>
      <c r="I1079" s="24"/>
      <c r="J1079" s="13"/>
      <c r="K1079" s="22"/>
      <c r="L1079" s="26">
        <f>+L1080+L1085</f>
        <v>937000000</v>
      </c>
    </row>
    <row r="1080" spans="1:14">
      <c r="A1080" s="117" t="s">
        <v>784</v>
      </c>
      <c r="B1080" s="342" t="s">
        <v>785</v>
      </c>
      <c r="C1080" s="342"/>
      <c r="D1080" s="342"/>
      <c r="E1080" s="342"/>
      <c r="F1080" s="342"/>
      <c r="G1080" s="342"/>
      <c r="H1080" s="342"/>
      <c r="I1080" s="24"/>
      <c r="J1080" s="13"/>
      <c r="K1080" s="22"/>
      <c r="L1080" s="26">
        <f>SUM(L1081:L1084)</f>
        <v>787000000</v>
      </c>
    </row>
    <row r="1081" spans="1:14">
      <c r="A1081" s="30"/>
      <c r="B1081" s="31">
        <v>1</v>
      </c>
      <c r="C1081" s="294" t="s">
        <v>786</v>
      </c>
      <c r="D1081" s="294"/>
      <c r="E1081" s="294"/>
      <c r="F1081" s="294"/>
      <c r="G1081" s="294"/>
      <c r="H1081" s="294"/>
      <c r="I1081" s="34">
        <v>12</v>
      </c>
      <c r="J1081" s="50" t="s">
        <v>691</v>
      </c>
      <c r="K1081" s="36">
        <v>51000000</v>
      </c>
      <c r="L1081" s="36">
        <f>I1081*K1081</f>
        <v>612000000</v>
      </c>
      <c r="N1081" s="41"/>
    </row>
    <row r="1082" spans="1:14">
      <c r="A1082" s="30"/>
      <c r="B1082" s="52"/>
      <c r="C1082" s="327" t="s">
        <v>883</v>
      </c>
      <c r="D1082" s="327"/>
      <c r="E1082" s="327"/>
      <c r="F1082" s="327"/>
      <c r="G1082" s="327"/>
      <c r="H1082" s="327"/>
      <c r="I1082" s="38"/>
      <c r="J1082" s="51"/>
      <c r="K1082" s="39"/>
      <c r="L1082" s="39"/>
    </row>
    <row r="1083" spans="1:14">
      <c r="A1083" s="30"/>
      <c r="B1083" s="31">
        <v>2</v>
      </c>
      <c r="C1083" s="294" t="s">
        <v>786</v>
      </c>
      <c r="D1083" s="294"/>
      <c r="E1083" s="294"/>
      <c r="F1083" s="294"/>
      <c r="G1083" s="294"/>
      <c r="H1083" s="294"/>
      <c r="I1083" s="34">
        <v>1</v>
      </c>
      <c r="J1083" s="50" t="s">
        <v>635</v>
      </c>
      <c r="K1083" s="36">
        <f>135000000+40000000</f>
        <v>175000000</v>
      </c>
      <c r="L1083" s="36">
        <f>+I1083*K1083</f>
        <v>175000000</v>
      </c>
    </row>
    <row r="1084" spans="1:14">
      <c r="A1084" s="30"/>
      <c r="B1084" s="52"/>
      <c r="C1084" s="327" t="s">
        <v>862</v>
      </c>
      <c r="D1084" s="327"/>
      <c r="E1084" s="327"/>
      <c r="F1084" s="327"/>
      <c r="G1084" s="327"/>
      <c r="H1084" s="327"/>
      <c r="I1084" s="38"/>
      <c r="J1084" s="51"/>
      <c r="K1084" s="39"/>
      <c r="L1084" s="39"/>
    </row>
    <row r="1085" spans="1:14">
      <c r="A1085" s="48" t="s">
        <v>787</v>
      </c>
      <c r="B1085" s="321" t="s">
        <v>788</v>
      </c>
      <c r="C1085" s="321"/>
      <c r="D1085" s="321"/>
      <c r="E1085" s="321"/>
      <c r="F1085" s="321"/>
      <c r="G1085" s="321"/>
      <c r="H1085" s="321"/>
      <c r="I1085" s="24"/>
      <c r="J1085" s="18"/>
      <c r="K1085" s="22"/>
      <c r="L1085" s="26">
        <f>SUM(L1086:L1089)</f>
        <v>150000000</v>
      </c>
    </row>
    <row r="1086" spans="1:14">
      <c r="A1086" s="49"/>
      <c r="B1086" s="31">
        <v>1</v>
      </c>
      <c r="C1086" s="291" t="s">
        <v>789</v>
      </c>
      <c r="D1086" s="291"/>
      <c r="E1086" s="291"/>
      <c r="F1086" s="291"/>
      <c r="G1086" s="291"/>
      <c r="H1086" s="291"/>
      <c r="I1086" s="34">
        <v>1</v>
      </c>
      <c r="J1086" s="50" t="s">
        <v>62</v>
      </c>
      <c r="K1086" s="36">
        <v>143000000</v>
      </c>
      <c r="L1086" s="36">
        <f>I1086*K1086</f>
        <v>143000000</v>
      </c>
    </row>
    <row r="1087" spans="1:14">
      <c r="A1087" s="52"/>
      <c r="B1087" s="52"/>
      <c r="C1087" s="289" t="s">
        <v>180</v>
      </c>
      <c r="D1087" s="289"/>
      <c r="E1087" s="289"/>
      <c r="F1087" s="289"/>
      <c r="G1087" s="289"/>
      <c r="H1087" s="289"/>
      <c r="I1087" s="42"/>
      <c r="J1087" s="51"/>
      <c r="K1087" s="39"/>
      <c r="L1087" s="39"/>
    </row>
    <row r="1088" spans="1:14">
      <c r="A1088" s="49"/>
      <c r="B1088" s="31">
        <v>2</v>
      </c>
      <c r="C1088" s="291" t="s">
        <v>790</v>
      </c>
      <c r="D1088" s="291"/>
      <c r="E1088" s="291"/>
      <c r="F1088" s="291"/>
      <c r="G1088" s="291"/>
      <c r="H1088" s="291"/>
      <c r="I1088" s="34">
        <v>1</v>
      </c>
      <c r="J1088" s="50" t="s">
        <v>62</v>
      </c>
      <c r="K1088" s="36">
        <v>7000000</v>
      </c>
      <c r="L1088" s="36">
        <f>I1088*K1088</f>
        <v>7000000</v>
      </c>
    </row>
    <row r="1089" spans="1:12">
      <c r="A1089" s="52"/>
      <c r="B1089" s="52"/>
      <c r="C1089" s="289" t="s">
        <v>791</v>
      </c>
      <c r="D1089" s="289"/>
      <c r="E1089" s="289"/>
      <c r="F1089" s="289"/>
      <c r="G1089" s="289"/>
      <c r="H1089" s="289"/>
      <c r="I1089" s="38"/>
      <c r="J1089" s="51"/>
      <c r="K1089" s="39"/>
      <c r="L1089" s="39"/>
    </row>
    <row r="1090" spans="1:12">
      <c r="A1090" s="19" t="s">
        <v>792</v>
      </c>
      <c r="B1090" s="292" t="s">
        <v>793</v>
      </c>
      <c r="C1090" s="292"/>
      <c r="D1090" s="292"/>
      <c r="E1090" s="292"/>
      <c r="F1090" s="292"/>
      <c r="G1090" s="292"/>
      <c r="H1090" s="292"/>
      <c r="I1090" s="24"/>
      <c r="J1090" s="18"/>
      <c r="K1090" s="22"/>
      <c r="L1090" s="26">
        <f>+L1091+L1094+L1107+L1118+L1129</f>
        <v>2267840000</v>
      </c>
    </row>
    <row r="1091" spans="1:12">
      <c r="A1091" s="19" t="s">
        <v>794</v>
      </c>
      <c r="B1091" s="292" t="s">
        <v>795</v>
      </c>
      <c r="C1091" s="292"/>
      <c r="D1091" s="292"/>
      <c r="E1091" s="292"/>
      <c r="F1091" s="292"/>
      <c r="G1091" s="292"/>
      <c r="H1091" s="292"/>
      <c r="I1091" s="24"/>
      <c r="J1091" s="18"/>
      <c r="K1091" s="22"/>
      <c r="L1091" s="26">
        <f>SUM(L1092:L1093)</f>
        <v>2000000</v>
      </c>
    </row>
    <row r="1092" spans="1:12">
      <c r="A1092" s="49"/>
      <c r="B1092" s="31">
        <v>1</v>
      </c>
      <c r="C1092" s="291" t="s">
        <v>796</v>
      </c>
      <c r="D1092" s="291"/>
      <c r="E1092" s="291"/>
      <c r="F1092" s="291"/>
      <c r="G1092" s="291"/>
      <c r="H1092" s="291"/>
      <c r="I1092" s="42">
        <v>1</v>
      </c>
      <c r="J1092" s="89" t="s">
        <v>797</v>
      </c>
      <c r="K1092" s="43">
        <v>2000000</v>
      </c>
      <c r="L1092" s="43">
        <f>I1092*K1092</f>
        <v>2000000</v>
      </c>
    </row>
    <row r="1093" spans="1:12">
      <c r="A1093" s="52"/>
      <c r="B1093" s="52"/>
      <c r="C1093" s="289" t="s">
        <v>798</v>
      </c>
      <c r="D1093" s="289"/>
      <c r="E1093" s="289"/>
      <c r="F1093" s="289"/>
      <c r="G1093" s="289"/>
      <c r="H1093" s="289"/>
      <c r="I1093" s="38"/>
      <c r="J1093" s="51"/>
      <c r="K1093" s="39"/>
      <c r="L1093" s="39"/>
    </row>
    <row r="1094" spans="1:12">
      <c r="A1094" s="19" t="s">
        <v>799</v>
      </c>
      <c r="B1094" s="292" t="s">
        <v>800</v>
      </c>
      <c r="C1094" s="292"/>
      <c r="D1094" s="292"/>
      <c r="E1094" s="292"/>
      <c r="F1094" s="292"/>
      <c r="G1094" s="292"/>
      <c r="H1094" s="292"/>
      <c r="I1094" s="24"/>
      <c r="J1094" s="18"/>
      <c r="K1094" s="22"/>
      <c r="L1094" s="26">
        <f>SUM(L1095:L1106)</f>
        <v>64450000</v>
      </c>
    </row>
    <row r="1095" spans="1:12">
      <c r="A1095" s="53"/>
      <c r="B1095" s="31">
        <v>1</v>
      </c>
      <c r="C1095" s="291" t="s">
        <v>801</v>
      </c>
      <c r="D1095" s="291"/>
      <c r="E1095" s="291"/>
      <c r="F1095" s="291"/>
      <c r="G1095" s="291"/>
      <c r="H1095" s="291"/>
      <c r="I1095" s="34">
        <v>2</v>
      </c>
      <c r="J1095" s="50" t="s">
        <v>182</v>
      </c>
      <c r="K1095" s="36">
        <v>500000</v>
      </c>
      <c r="L1095" s="36">
        <f>+I1095*K1095</f>
        <v>1000000</v>
      </c>
    </row>
    <row r="1096" spans="1:12">
      <c r="A1096" s="30"/>
      <c r="B1096" s="52"/>
      <c r="C1096" s="289" t="s">
        <v>180</v>
      </c>
      <c r="D1096" s="289"/>
      <c r="E1096" s="289"/>
      <c r="F1096" s="289"/>
      <c r="G1096" s="289"/>
      <c r="H1096" s="289"/>
      <c r="I1096" s="38"/>
      <c r="J1096" s="51"/>
      <c r="K1096" s="39"/>
      <c r="L1096" s="39"/>
    </row>
    <row r="1097" spans="1:12">
      <c r="A1097" s="53"/>
      <c r="B1097" s="31">
        <v>2</v>
      </c>
      <c r="C1097" s="291" t="s">
        <v>802</v>
      </c>
      <c r="D1097" s="291"/>
      <c r="E1097" s="291"/>
      <c r="F1097" s="291"/>
      <c r="G1097" s="291"/>
      <c r="H1097" s="291"/>
      <c r="I1097" s="42">
        <v>100</v>
      </c>
      <c r="J1097" s="89" t="s">
        <v>615</v>
      </c>
      <c r="K1097" s="43">
        <v>25000</v>
      </c>
      <c r="L1097" s="43">
        <f>+I1097*K1097</f>
        <v>2500000</v>
      </c>
    </row>
    <row r="1098" spans="1:12">
      <c r="A1098" s="30"/>
      <c r="B1098" s="52"/>
      <c r="C1098" s="289" t="s">
        <v>180</v>
      </c>
      <c r="D1098" s="289"/>
      <c r="E1098" s="289"/>
      <c r="F1098" s="289"/>
      <c r="G1098" s="289"/>
      <c r="H1098" s="289"/>
      <c r="I1098" s="38"/>
      <c r="J1098" s="51"/>
      <c r="K1098" s="39"/>
      <c r="L1098" s="39"/>
    </row>
    <row r="1099" spans="1:12">
      <c r="A1099" s="53"/>
      <c r="B1099" s="31">
        <v>3</v>
      </c>
      <c r="C1099" s="291" t="s">
        <v>803</v>
      </c>
      <c r="D1099" s="291"/>
      <c r="E1099" s="291"/>
      <c r="F1099" s="291"/>
      <c r="G1099" s="291"/>
      <c r="H1099" s="291"/>
      <c r="I1099" s="42">
        <v>1</v>
      </c>
      <c r="J1099" s="89" t="s">
        <v>635</v>
      </c>
      <c r="K1099" s="43">
        <v>2550000</v>
      </c>
      <c r="L1099" s="43">
        <f>I1099*K1099</f>
        <v>2550000</v>
      </c>
    </row>
    <row r="1100" spans="1:12">
      <c r="A1100" s="30"/>
      <c r="B1100" s="52"/>
      <c r="C1100" s="289" t="s">
        <v>180</v>
      </c>
      <c r="D1100" s="289"/>
      <c r="E1100" s="289"/>
      <c r="F1100" s="289"/>
      <c r="G1100" s="289"/>
      <c r="H1100" s="289"/>
      <c r="I1100" s="38"/>
      <c r="J1100" s="51"/>
      <c r="K1100" s="39"/>
      <c r="L1100" s="39"/>
    </row>
    <row r="1101" spans="1:12">
      <c r="A1101" s="53"/>
      <c r="B1101" s="31">
        <v>4</v>
      </c>
      <c r="C1101" s="291" t="s">
        <v>804</v>
      </c>
      <c r="D1101" s="291"/>
      <c r="E1101" s="291"/>
      <c r="F1101" s="291"/>
      <c r="G1101" s="291"/>
      <c r="H1101" s="291"/>
      <c r="I1101" s="42">
        <v>100</v>
      </c>
      <c r="J1101" s="89" t="s">
        <v>182</v>
      </c>
      <c r="K1101" s="43">
        <v>1500</v>
      </c>
      <c r="L1101" s="43">
        <f>I1101*K1101</f>
        <v>150000</v>
      </c>
    </row>
    <row r="1102" spans="1:12">
      <c r="A1102" s="30"/>
      <c r="B1102" s="52"/>
      <c r="C1102" s="289" t="s">
        <v>180</v>
      </c>
      <c r="D1102" s="289"/>
      <c r="E1102" s="289"/>
      <c r="F1102" s="289"/>
      <c r="G1102" s="289"/>
      <c r="H1102" s="289"/>
      <c r="I1102" s="38"/>
      <c r="J1102" s="51"/>
      <c r="K1102" s="39"/>
      <c r="L1102" s="39"/>
    </row>
    <row r="1103" spans="1:12">
      <c r="A1103" s="30"/>
      <c r="B1103" s="31">
        <v>5</v>
      </c>
      <c r="C1103" s="291" t="s">
        <v>860</v>
      </c>
      <c r="D1103" s="291"/>
      <c r="E1103" s="291"/>
      <c r="F1103" s="291"/>
      <c r="G1103" s="291"/>
      <c r="H1103" s="291"/>
      <c r="I1103" s="42">
        <v>10</v>
      </c>
      <c r="J1103" s="89" t="s">
        <v>691</v>
      </c>
      <c r="K1103" s="43">
        <v>4800000</v>
      </c>
      <c r="L1103" s="43">
        <f>I1103*K1103</f>
        <v>48000000</v>
      </c>
    </row>
    <row r="1104" spans="1:12">
      <c r="A1104" s="30"/>
      <c r="B1104" s="52"/>
      <c r="C1104" s="289" t="s">
        <v>180</v>
      </c>
      <c r="D1104" s="289"/>
      <c r="E1104" s="289"/>
      <c r="F1104" s="289"/>
      <c r="G1104" s="289"/>
      <c r="H1104" s="289"/>
      <c r="I1104" s="38"/>
      <c r="J1104" s="51"/>
      <c r="K1104" s="39"/>
      <c r="L1104" s="39"/>
    </row>
    <row r="1105" spans="1:14">
      <c r="A1105" s="30"/>
      <c r="B1105" s="31">
        <v>6</v>
      </c>
      <c r="C1105" s="304" t="s">
        <v>805</v>
      </c>
      <c r="D1105" s="305"/>
      <c r="E1105" s="305"/>
      <c r="F1105" s="305"/>
      <c r="G1105" s="305"/>
      <c r="H1105" s="305"/>
      <c r="I1105" s="42">
        <v>10</v>
      </c>
      <c r="J1105" s="89" t="s">
        <v>691</v>
      </c>
      <c r="K1105" s="43">
        <v>1025000</v>
      </c>
      <c r="L1105" s="43">
        <f>I1105*K1105</f>
        <v>10250000</v>
      </c>
    </row>
    <row r="1106" spans="1:14">
      <c r="A1106" s="63"/>
      <c r="B1106" s="52"/>
      <c r="C1106" s="325" t="s">
        <v>180</v>
      </c>
      <c r="D1106" s="326"/>
      <c r="E1106" s="326"/>
      <c r="F1106" s="326"/>
      <c r="G1106" s="326"/>
      <c r="H1106" s="326"/>
      <c r="I1106" s="38"/>
      <c r="J1106" s="51"/>
      <c r="K1106" s="39"/>
      <c r="L1106" s="39"/>
    </row>
    <row r="1107" spans="1:14">
      <c r="A1107" s="99" t="s">
        <v>806</v>
      </c>
      <c r="B1107" s="307" t="s">
        <v>807</v>
      </c>
      <c r="C1107" s="292"/>
      <c r="D1107" s="292"/>
      <c r="E1107" s="292"/>
      <c r="F1107" s="292"/>
      <c r="G1107" s="292"/>
      <c r="H1107" s="292"/>
      <c r="I1107" s="24"/>
      <c r="J1107" s="24"/>
      <c r="K1107" s="32"/>
      <c r="L1107" s="94">
        <f>SUM(L1108:L1117)</f>
        <v>5190000</v>
      </c>
    </row>
    <row r="1108" spans="1:14">
      <c r="A1108" s="53"/>
      <c r="B1108" s="31">
        <v>1</v>
      </c>
      <c r="C1108" s="291" t="s">
        <v>808</v>
      </c>
      <c r="D1108" s="291"/>
      <c r="E1108" s="291"/>
      <c r="F1108" s="291"/>
      <c r="G1108" s="291"/>
      <c r="H1108" s="291"/>
      <c r="I1108" s="34">
        <v>80</v>
      </c>
      <c r="J1108" s="89" t="s">
        <v>182</v>
      </c>
      <c r="K1108" s="36">
        <v>2000</v>
      </c>
      <c r="L1108" s="36">
        <f>I1108*K1108</f>
        <v>160000</v>
      </c>
    </row>
    <row r="1109" spans="1:14">
      <c r="A1109" s="30"/>
      <c r="B1109" s="52"/>
      <c r="C1109" s="289" t="s">
        <v>809</v>
      </c>
      <c r="D1109" s="289"/>
      <c r="E1109" s="289"/>
      <c r="F1109" s="289"/>
      <c r="G1109" s="289"/>
      <c r="H1109" s="289"/>
      <c r="I1109" s="38"/>
      <c r="J1109" s="38"/>
      <c r="K1109" s="39"/>
      <c r="L1109" s="39"/>
    </row>
    <row r="1110" spans="1:14">
      <c r="A1110" s="53"/>
      <c r="B1110" s="31">
        <v>2</v>
      </c>
      <c r="C1110" s="291" t="s">
        <v>808</v>
      </c>
      <c r="D1110" s="291"/>
      <c r="E1110" s="291"/>
      <c r="F1110" s="291"/>
      <c r="G1110" s="291"/>
      <c r="H1110" s="291"/>
      <c r="I1110" s="34">
        <v>100</v>
      </c>
      <c r="J1110" s="89" t="s">
        <v>182</v>
      </c>
      <c r="K1110" s="36">
        <v>20000</v>
      </c>
      <c r="L1110" s="36">
        <f>I1110*K1110</f>
        <v>2000000</v>
      </c>
    </row>
    <row r="1111" spans="1:14">
      <c r="A1111" s="30"/>
      <c r="B1111" s="52"/>
      <c r="C1111" s="289" t="s">
        <v>810</v>
      </c>
      <c r="D1111" s="289"/>
      <c r="E1111" s="289"/>
      <c r="F1111" s="289"/>
      <c r="G1111" s="289"/>
      <c r="H1111" s="289"/>
      <c r="I1111" s="38"/>
      <c r="J1111" s="38"/>
      <c r="K1111" s="39"/>
      <c r="L1111" s="39"/>
    </row>
    <row r="1112" spans="1:14">
      <c r="A1112" s="53"/>
      <c r="B1112" s="49">
        <v>3</v>
      </c>
      <c r="C1112" s="290" t="s">
        <v>811</v>
      </c>
      <c r="D1112" s="290"/>
      <c r="E1112" s="290"/>
      <c r="F1112" s="290"/>
      <c r="G1112" s="290"/>
      <c r="H1112" s="290"/>
      <c r="I1112" s="34">
        <v>10</v>
      </c>
      <c r="J1112" s="89" t="s">
        <v>182</v>
      </c>
      <c r="K1112" s="36">
        <v>23000</v>
      </c>
      <c r="L1112" s="36">
        <f>I1112*K1112</f>
        <v>230000</v>
      </c>
    </row>
    <row r="1113" spans="1:14">
      <c r="A1113" s="30"/>
      <c r="B1113" s="52"/>
      <c r="C1113" s="289" t="s">
        <v>337</v>
      </c>
      <c r="D1113" s="289"/>
      <c r="E1113" s="289"/>
      <c r="F1113" s="289"/>
      <c r="G1113" s="289"/>
      <c r="H1113" s="289"/>
      <c r="I1113" s="38"/>
      <c r="J1113" s="38"/>
      <c r="K1113" s="39"/>
      <c r="L1113" s="39"/>
    </row>
    <row r="1114" spans="1:14">
      <c r="A1114" s="53"/>
      <c r="B1114" s="31">
        <v>4</v>
      </c>
      <c r="C1114" s="291" t="s">
        <v>812</v>
      </c>
      <c r="D1114" s="291"/>
      <c r="E1114" s="291"/>
      <c r="F1114" s="291"/>
      <c r="G1114" s="291"/>
      <c r="H1114" s="291"/>
      <c r="I1114" s="34">
        <v>5</v>
      </c>
      <c r="J1114" s="89" t="s">
        <v>182</v>
      </c>
      <c r="K1114" s="36">
        <v>60000</v>
      </c>
      <c r="L1114" s="36">
        <f>I1114*K1114</f>
        <v>300000</v>
      </c>
    </row>
    <row r="1115" spans="1:14">
      <c r="A1115" s="37"/>
      <c r="B1115" s="52"/>
      <c r="C1115" s="289" t="s">
        <v>813</v>
      </c>
      <c r="D1115" s="289"/>
      <c r="E1115" s="289"/>
      <c r="F1115" s="289"/>
      <c r="G1115" s="289"/>
      <c r="H1115" s="289"/>
      <c r="I1115" s="38"/>
      <c r="J1115" s="38"/>
      <c r="K1115" s="39"/>
      <c r="L1115" s="39"/>
    </row>
    <row r="1116" spans="1:14">
      <c r="A1116" s="49"/>
      <c r="B1116" s="31">
        <v>5</v>
      </c>
      <c r="C1116" s="291" t="s">
        <v>814</v>
      </c>
      <c r="D1116" s="291"/>
      <c r="E1116" s="291"/>
      <c r="F1116" s="291"/>
      <c r="G1116" s="291"/>
      <c r="H1116" s="291"/>
      <c r="I1116" s="34">
        <v>1</v>
      </c>
      <c r="J1116" s="50" t="s">
        <v>635</v>
      </c>
      <c r="K1116" s="36">
        <v>2500000</v>
      </c>
      <c r="L1116" s="36">
        <f>I1116*K1116</f>
        <v>2500000</v>
      </c>
    </row>
    <row r="1117" spans="1:14">
      <c r="A1117" s="37"/>
      <c r="B1117" s="52"/>
      <c r="C1117" s="289" t="s">
        <v>180</v>
      </c>
      <c r="D1117" s="289"/>
      <c r="E1117" s="289"/>
      <c r="F1117" s="289"/>
      <c r="G1117" s="289"/>
      <c r="H1117" s="289"/>
      <c r="I1117" s="38"/>
      <c r="J1117" s="38"/>
      <c r="K1117" s="39"/>
      <c r="L1117" s="39"/>
    </row>
    <row r="1118" spans="1:14">
      <c r="A1118" s="19" t="s">
        <v>815</v>
      </c>
      <c r="B1118" s="292" t="s">
        <v>816</v>
      </c>
      <c r="C1118" s="292"/>
      <c r="D1118" s="292"/>
      <c r="E1118" s="292"/>
      <c r="F1118" s="292"/>
      <c r="G1118" s="292"/>
      <c r="H1118" s="292"/>
      <c r="I1118" s="24"/>
      <c r="J1118" s="13"/>
      <c r="K1118" s="22"/>
      <c r="L1118" s="26">
        <f>SUM(L1119:L1128)</f>
        <v>2196200000</v>
      </c>
      <c r="M1118" s="41"/>
      <c r="N1118" s="41"/>
    </row>
    <row r="1119" spans="1:14">
      <c r="A1119" s="31"/>
      <c r="B1119" s="31">
        <v>1</v>
      </c>
      <c r="C1119" s="291" t="s">
        <v>817</v>
      </c>
      <c r="D1119" s="291"/>
      <c r="E1119" s="291"/>
      <c r="F1119" s="291"/>
      <c r="G1119" s="291"/>
      <c r="H1119" s="291"/>
      <c r="I1119" s="34">
        <v>75</v>
      </c>
      <c r="J1119" s="50" t="s">
        <v>818</v>
      </c>
      <c r="K1119" s="36">
        <v>1600000</v>
      </c>
      <c r="L1119" s="36">
        <f>I1119*K1119</f>
        <v>120000000</v>
      </c>
      <c r="M1119" s="40"/>
      <c r="N1119" s="41"/>
    </row>
    <row r="1120" spans="1:14">
      <c r="A1120" s="37"/>
      <c r="B1120" s="52"/>
      <c r="C1120" s="289" t="s">
        <v>820</v>
      </c>
      <c r="D1120" s="289"/>
      <c r="E1120" s="289"/>
      <c r="F1120" s="289"/>
      <c r="G1120" s="289"/>
      <c r="H1120" s="289"/>
      <c r="I1120" s="38"/>
      <c r="J1120" s="51"/>
      <c r="K1120" s="39"/>
      <c r="L1120" s="39"/>
      <c r="N1120" s="41"/>
    </row>
    <row r="1121" spans="1:14">
      <c r="A1121" s="49"/>
      <c r="B1121" s="31">
        <v>2</v>
      </c>
      <c r="C1121" s="291" t="s">
        <v>819</v>
      </c>
      <c r="D1121" s="291"/>
      <c r="E1121" s="291"/>
      <c r="F1121" s="291"/>
      <c r="G1121" s="291"/>
      <c r="H1121" s="291"/>
      <c r="I1121" s="42">
        <v>432</v>
      </c>
      <c r="J1121" s="89" t="s">
        <v>818</v>
      </c>
      <c r="K1121" s="43">
        <v>1600000</v>
      </c>
      <c r="L1121" s="43">
        <f>I1121*K1121</f>
        <v>691200000</v>
      </c>
      <c r="N1121" s="41"/>
    </row>
    <row r="1122" spans="1:14">
      <c r="A1122" s="37"/>
      <c r="B1122" s="52"/>
      <c r="C1122" s="289" t="s">
        <v>874</v>
      </c>
      <c r="D1122" s="289"/>
      <c r="E1122" s="289"/>
      <c r="F1122" s="289"/>
      <c r="G1122" s="289"/>
      <c r="H1122" s="289"/>
      <c r="I1122" s="38"/>
      <c r="J1122" s="51"/>
      <c r="K1122" s="39"/>
      <c r="L1122" s="39"/>
      <c r="N1122" s="40"/>
    </row>
    <row r="1123" spans="1:14">
      <c r="A1123" s="49"/>
      <c r="B1123" s="31">
        <v>3</v>
      </c>
      <c r="C1123" s="291" t="s">
        <v>821</v>
      </c>
      <c r="D1123" s="291"/>
      <c r="E1123" s="291"/>
      <c r="F1123" s="291"/>
      <c r="G1123" s="291"/>
      <c r="H1123" s="291"/>
      <c r="I1123" s="42">
        <v>500</v>
      </c>
      <c r="J1123" s="89" t="s">
        <v>818</v>
      </c>
      <c r="K1123" s="43">
        <v>460000</v>
      </c>
      <c r="L1123" s="43">
        <f>I1123*K1123</f>
        <v>230000000</v>
      </c>
    </row>
    <row r="1124" spans="1:14">
      <c r="A1124" s="37"/>
      <c r="B1124" s="52"/>
      <c r="C1124" s="289" t="s">
        <v>820</v>
      </c>
      <c r="D1124" s="289"/>
      <c r="E1124" s="289"/>
      <c r="F1124" s="289"/>
      <c r="G1124" s="289"/>
      <c r="H1124" s="289"/>
      <c r="I1124" s="38"/>
      <c r="J1124" s="51"/>
      <c r="K1124" s="39"/>
      <c r="L1124" s="39"/>
    </row>
    <row r="1125" spans="1:14">
      <c r="A1125" s="37"/>
      <c r="B1125" s="31">
        <v>4</v>
      </c>
      <c r="C1125" s="291" t="s">
        <v>821</v>
      </c>
      <c r="D1125" s="291"/>
      <c r="E1125" s="291"/>
      <c r="F1125" s="291"/>
      <c r="G1125" s="291"/>
      <c r="H1125" s="291"/>
      <c r="I1125" s="42">
        <v>2250</v>
      </c>
      <c r="J1125" s="89" t="s">
        <v>818</v>
      </c>
      <c r="K1125" s="43">
        <v>460000</v>
      </c>
      <c r="L1125" s="43">
        <f>I1125*K1125</f>
        <v>1035000000</v>
      </c>
      <c r="N1125" s="41"/>
    </row>
    <row r="1126" spans="1:14">
      <c r="A1126" s="37"/>
      <c r="B1126" s="52"/>
      <c r="C1126" s="289" t="s">
        <v>875</v>
      </c>
      <c r="D1126" s="289"/>
      <c r="E1126" s="289"/>
      <c r="F1126" s="289"/>
      <c r="G1126" s="289"/>
      <c r="H1126" s="289"/>
      <c r="I1126" s="38"/>
      <c r="J1126" s="51"/>
      <c r="K1126" s="39"/>
      <c r="L1126" s="39"/>
      <c r="M1126" s="40"/>
    </row>
    <row r="1127" spans="1:14">
      <c r="A1127" s="49"/>
      <c r="B1127" s="31">
        <v>5</v>
      </c>
      <c r="C1127" s="291" t="s">
        <v>822</v>
      </c>
      <c r="D1127" s="291"/>
      <c r="E1127" s="291"/>
      <c r="F1127" s="291"/>
      <c r="G1127" s="291"/>
      <c r="H1127" s="291"/>
      <c r="I1127" s="42">
        <v>4</v>
      </c>
      <c r="J1127" s="89" t="s">
        <v>877</v>
      </c>
      <c r="K1127" s="43">
        <v>30000000</v>
      </c>
      <c r="L1127" s="43">
        <f>+I1127*K1127</f>
        <v>120000000</v>
      </c>
    </row>
    <row r="1128" spans="1:14">
      <c r="A1128" s="37"/>
      <c r="B1128" s="52"/>
      <c r="C1128" s="289" t="s">
        <v>861</v>
      </c>
      <c r="D1128" s="289"/>
      <c r="E1128" s="289"/>
      <c r="F1128" s="289"/>
      <c r="G1128" s="289"/>
      <c r="H1128" s="289"/>
      <c r="I1128" s="38"/>
      <c r="J1128" s="51"/>
      <c r="K1128" s="39"/>
      <c r="L1128" s="39"/>
    </row>
    <row r="1129" spans="1:14">
      <c r="A1129" s="48"/>
      <c r="B1129" s="346"/>
      <c r="C1129" s="347"/>
      <c r="D1129" s="347"/>
      <c r="E1129" s="347"/>
      <c r="F1129" s="347"/>
      <c r="G1129" s="347"/>
      <c r="H1129" s="366"/>
      <c r="I1129" s="34"/>
      <c r="J1129" s="13"/>
      <c r="K1129" s="22"/>
      <c r="L1129" s="26"/>
    </row>
    <row r="1130" spans="1:14">
      <c r="A1130" s="118"/>
      <c r="B1130" s="137"/>
      <c r="C1130" s="355"/>
      <c r="D1130" s="355"/>
      <c r="E1130" s="355"/>
      <c r="F1130" s="355"/>
      <c r="G1130" s="355"/>
      <c r="H1130" s="356"/>
      <c r="I1130" s="34"/>
      <c r="J1130" s="34"/>
      <c r="K1130" s="36"/>
      <c r="L1130" s="36"/>
    </row>
    <row r="1131" spans="1:14">
      <c r="A1131" s="367" t="s">
        <v>823</v>
      </c>
      <c r="B1131" s="368"/>
      <c r="C1131" s="368"/>
      <c r="D1131" s="368"/>
      <c r="E1131" s="368"/>
      <c r="F1131" s="368"/>
      <c r="G1131" s="368"/>
      <c r="H1131" s="368"/>
      <c r="I1131" s="368"/>
      <c r="J1131" s="368"/>
      <c r="K1131" s="369"/>
      <c r="L1131" s="120">
        <f>+L31+L97</f>
        <v>66000000000</v>
      </c>
      <c r="M1131" s="41"/>
      <c r="N1131" s="40"/>
    </row>
    <row r="1132" spans="1:14">
      <c r="A1132" s="1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40"/>
    </row>
    <row r="1133" spans="1:14">
      <c r="A1133" s="4"/>
      <c r="B1133" s="6"/>
      <c r="C1133" s="6"/>
      <c r="D1133" s="6"/>
      <c r="E1133" s="6"/>
      <c r="F1133" s="6"/>
      <c r="G1133" s="6"/>
      <c r="H1133" s="6"/>
      <c r="I1133" s="370" t="s">
        <v>824</v>
      </c>
      <c r="J1133" s="370"/>
      <c r="K1133" s="370"/>
      <c r="L1133" s="370"/>
    </row>
    <row r="1134" spans="1:14">
      <c r="A1134" s="4"/>
      <c r="B1134" s="6"/>
      <c r="C1134" s="6"/>
      <c r="D1134" s="6"/>
      <c r="E1134" s="6"/>
      <c r="F1134" s="6"/>
      <c r="G1134" s="6"/>
      <c r="H1134" s="6"/>
      <c r="I1134" s="296" t="s">
        <v>825</v>
      </c>
      <c r="J1134" s="296"/>
      <c r="K1134" s="296"/>
      <c r="L1134" s="296"/>
    </row>
    <row r="1135" spans="1:14">
      <c r="A1135" s="4" t="s">
        <v>826</v>
      </c>
      <c r="B1135" s="6" t="s">
        <v>827</v>
      </c>
      <c r="C1135" s="121">
        <f>+L1131/4</f>
        <v>16500000000</v>
      </c>
      <c r="D1135" s="6"/>
      <c r="E1135" s="6"/>
      <c r="F1135" s="6"/>
      <c r="G1135" s="6"/>
      <c r="H1135" s="6"/>
      <c r="I1135" s="6"/>
      <c r="J1135" s="6"/>
      <c r="K1135" s="6"/>
      <c r="L1135" s="6"/>
    </row>
    <row r="1136" spans="1:14">
      <c r="A1136" s="4" t="s">
        <v>828</v>
      </c>
      <c r="B1136" s="6" t="s">
        <v>827</v>
      </c>
      <c r="C1136" s="121">
        <f>C1135</f>
        <v>16500000000</v>
      </c>
      <c r="D1136" s="6"/>
      <c r="E1136" s="6"/>
      <c r="F1136" s="6"/>
      <c r="G1136" s="6"/>
      <c r="H1136" s="6"/>
      <c r="I1136" s="6"/>
      <c r="J1136" s="6"/>
      <c r="K1136" s="6"/>
      <c r="L1136" s="6"/>
    </row>
    <row r="1137" spans="1:12">
      <c r="A1137" s="4" t="s">
        <v>829</v>
      </c>
      <c r="B1137" s="6" t="s">
        <v>827</v>
      </c>
      <c r="C1137" s="121">
        <f>C1136</f>
        <v>16500000000</v>
      </c>
      <c r="D1137" s="6"/>
      <c r="E1137" s="6"/>
      <c r="F1137" s="6"/>
      <c r="G1137" s="6"/>
      <c r="H1137" s="6"/>
      <c r="I1137" s="6"/>
      <c r="J1137" s="6"/>
      <c r="K1137" s="6"/>
      <c r="L1137" s="6"/>
    </row>
    <row r="1138" spans="1:12">
      <c r="A1138" s="4" t="s">
        <v>830</v>
      </c>
      <c r="B1138" s="6" t="s">
        <v>827</v>
      </c>
      <c r="C1138" s="122">
        <f>C1137</f>
        <v>16500000000</v>
      </c>
      <c r="D1138" s="6"/>
      <c r="E1138" s="6"/>
      <c r="F1138" s="6"/>
      <c r="G1138" s="6"/>
      <c r="H1138" s="6"/>
      <c r="I1138" s="6"/>
      <c r="J1138" s="6"/>
      <c r="K1138" s="6"/>
      <c r="L1138" s="6"/>
    </row>
    <row r="1139" spans="1:12">
      <c r="A1139" s="4"/>
      <c r="B1139" s="6"/>
      <c r="C1139" s="121">
        <f>SUM(C1135:C1138)</f>
        <v>66000000000</v>
      </c>
      <c r="D1139" s="6"/>
      <c r="E1139" s="6"/>
      <c r="F1139" s="6"/>
      <c r="G1139" s="6"/>
      <c r="H1139" s="6"/>
      <c r="I1139" s="296" t="s">
        <v>831</v>
      </c>
      <c r="J1139" s="296"/>
      <c r="K1139" s="296"/>
      <c r="L1139" s="296"/>
    </row>
    <row r="1140" spans="1:12">
      <c r="A1140" s="4"/>
      <c r="B1140" s="6"/>
      <c r="C1140" s="6"/>
      <c r="D1140" s="6"/>
      <c r="E1140" s="6"/>
      <c r="F1140" s="6"/>
      <c r="G1140" s="6"/>
      <c r="H1140" s="6"/>
      <c r="I1140" s="296" t="s">
        <v>832</v>
      </c>
      <c r="J1140" s="296"/>
      <c r="K1140" s="296"/>
      <c r="L1140" s="296"/>
    </row>
    <row r="1141" spans="1:12">
      <c r="A1141" s="10"/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</row>
    <row r="1142" spans="1:12">
      <c r="A1142" s="298" t="s">
        <v>833</v>
      </c>
      <c r="B1142" s="299"/>
      <c r="C1142" s="299"/>
      <c r="D1142" s="299"/>
      <c r="E1142" s="299"/>
      <c r="F1142" s="299"/>
      <c r="G1142" s="299"/>
      <c r="H1142" s="299"/>
      <c r="I1142" s="299"/>
      <c r="J1142" s="299"/>
      <c r="K1142" s="299"/>
      <c r="L1142" s="300"/>
    </row>
    <row r="1143" spans="1:12">
      <c r="A1143" s="298" t="s">
        <v>834</v>
      </c>
      <c r="B1143" s="299"/>
      <c r="C1143" s="300"/>
      <c r="D1143" s="298" t="s">
        <v>835</v>
      </c>
      <c r="E1143" s="299"/>
      <c r="F1143" s="300"/>
      <c r="G1143" s="299" t="s">
        <v>836</v>
      </c>
      <c r="H1143" s="299"/>
      <c r="I1143" s="299"/>
      <c r="J1143" s="299"/>
      <c r="K1143" s="298" t="s">
        <v>837</v>
      </c>
      <c r="L1143" s="300"/>
    </row>
    <row r="1144" spans="1:12">
      <c r="A1144" s="301" t="s">
        <v>838</v>
      </c>
      <c r="B1144" s="302"/>
      <c r="C1144" s="303"/>
      <c r="D1144" s="301" t="s">
        <v>839</v>
      </c>
      <c r="E1144" s="302"/>
      <c r="F1144" s="303"/>
      <c r="G1144" s="301" t="s">
        <v>840</v>
      </c>
      <c r="H1144" s="302"/>
      <c r="I1144" s="302"/>
      <c r="J1144" s="302"/>
      <c r="K1144" s="1"/>
      <c r="L1144" s="3"/>
    </row>
    <row r="1145" spans="1:12">
      <c r="A1145" s="313"/>
      <c r="B1145" s="314"/>
      <c r="C1145" s="315"/>
      <c r="D1145" s="313"/>
      <c r="E1145" s="314"/>
      <c r="F1145" s="315"/>
      <c r="G1145" s="313"/>
      <c r="H1145" s="314"/>
      <c r="I1145" s="314"/>
      <c r="J1145" s="314"/>
      <c r="K1145" s="10"/>
      <c r="L1145" s="12"/>
    </row>
    <row r="1146" spans="1:12">
      <c r="A1146" s="295" t="s">
        <v>841</v>
      </c>
      <c r="B1146" s="296"/>
      <c r="C1146" s="297"/>
      <c r="D1146" s="295" t="s">
        <v>842</v>
      </c>
      <c r="E1146" s="296"/>
      <c r="F1146" s="297"/>
      <c r="G1146" s="295" t="s">
        <v>843</v>
      </c>
      <c r="H1146" s="296"/>
      <c r="I1146" s="296"/>
      <c r="J1146" s="296"/>
      <c r="K1146" s="1"/>
      <c r="L1146" s="3"/>
    </row>
    <row r="1147" spans="1:12">
      <c r="A1147" s="123"/>
      <c r="B1147" s="124"/>
      <c r="C1147" s="17"/>
      <c r="D1147" s="123"/>
      <c r="E1147" s="124"/>
      <c r="F1147" s="17"/>
      <c r="G1147" s="123"/>
      <c r="H1147" s="124"/>
      <c r="I1147" s="124"/>
      <c r="J1147" s="124"/>
      <c r="K1147" s="10"/>
      <c r="L1147" s="12"/>
    </row>
    <row r="1148" spans="1:12">
      <c r="A1148" s="301" t="s">
        <v>844</v>
      </c>
      <c r="B1148" s="302"/>
      <c r="C1148" s="303"/>
      <c r="D1148" s="301"/>
      <c r="E1148" s="302"/>
      <c r="F1148" s="303"/>
      <c r="G1148" s="301" t="s">
        <v>845</v>
      </c>
      <c r="H1148" s="302"/>
      <c r="I1148" s="302"/>
      <c r="J1148" s="303"/>
      <c r="K1148" s="1"/>
      <c r="L1148" s="3"/>
    </row>
    <row r="1149" spans="1:12">
      <c r="A1149" s="123"/>
      <c r="B1149" s="124"/>
      <c r="C1149" s="17"/>
      <c r="D1149" s="123"/>
      <c r="E1149" s="124"/>
      <c r="F1149" s="17"/>
      <c r="G1149" s="123"/>
      <c r="H1149" s="124"/>
      <c r="I1149" s="124"/>
      <c r="J1149" s="124"/>
      <c r="K1149" s="10"/>
      <c r="L1149" s="12"/>
    </row>
    <row r="1150" spans="1:12">
      <c r="A1150" s="295" t="s">
        <v>846</v>
      </c>
      <c r="B1150" s="296"/>
      <c r="C1150" s="297"/>
      <c r="D1150" s="295" t="s">
        <v>847</v>
      </c>
      <c r="E1150" s="296"/>
      <c r="F1150" s="297"/>
      <c r="G1150" s="295" t="s">
        <v>848</v>
      </c>
      <c r="H1150" s="296"/>
      <c r="I1150" s="296"/>
      <c r="J1150" s="296"/>
      <c r="K1150" s="4"/>
      <c r="L1150" s="7"/>
    </row>
    <row r="1151" spans="1:12">
      <c r="A1151" s="313"/>
      <c r="B1151" s="314"/>
      <c r="C1151" s="315"/>
      <c r="D1151" s="313"/>
      <c r="E1151" s="314"/>
      <c r="F1151" s="315"/>
      <c r="G1151" s="313"/>
      <c r="H1151" s="314"/>
      <c r="I1151" s="314"/>
      <c r="J1151" s="314"/>
      <c r="K1151" s="10"/>
      <c r="L1151" s="12"/>
    </row>
  </sheetData>
  <mergeCells count="1154">
    <mergeCell ref="A1:L1"/>
    <mergeCell ref="A2:L2"/>
    <mergeCell ref="A3:L3"/>
    <mergeCell ref="B879:H879"/>
    <mergeCell ref="A1148:C1148"/>
    <mergeCell ref="D1148:F1148"/>
    <mergeCell ref="G1148:J1148"/>
    <mergeCell ref="A1150:C1150"/>
    <mergeCell ref="D1150:F1150"/>
    <mergeCell ref="G1150:J1150"/>
    <mergeCell ref="A1145:C1145"/>
    <mergeCell ref="D1145:F1145"/>
    <mergeCell ref="G1145:J1145"/>
    <mergeCell ref="A1146:C1146"/>
    <mergeCell ref="D1146:F1146"/>
    <mergeCell ref="G1146:J1146"/>
    <mergeCell ref="A1142:L1142"/>
    <mergeCell ref="A1143:C1143"/>
    <mergeCell ref="D1143:F1143"/>
    <mergeCell ref="G1143:J1143"/>
    <mergeCell ref="K1143:L1143"/>
    <mergeCell ref="A1144:C1144"/>
    <mergeCell ref="D1144:F1144"/>
    <mergeCell ref="G1144:J1144"/>
    <mergeCell ref="I1134:L1134"/>
    <mergeCell ref="I1139:L1139"/>
    <mergeCell ref="I1140:L1140"/>
    <mergeCell ref="A1131:K1131"/>
    <mergeCell ref="I1133:L1133"/>
    <mergeCell ref="C1127:H1127"/>
    <mergeCell ref="C1128:H1128"/>
    <mergeCell ref="B1129:H1129"/>
    <mergeCell ref="C1130:H1130"/>
    <mergeCell ref="C1121:H1121"/>
    <mergeCell ref="C1122:H1122"/>
    <mergeCell ref="C1123:H1123"/>
    <mergeCell ref="C1124:H1124"/>
    <mergeCell ref="C1125:H1125"/>
    <mergeCell ref="C1126:H1126"/>
    <mergeCell ref="C1083:H1083"/>
    <mergeCell ref="C1084:H1084"/>
    <mergeCell ref="A1151:C1151"/>
    <mergeCell ref="D1151:F1151"/>
    <mergeCell ref="G1151:J1151"/>
    <mergeCell ref="C1115:H1115"/>
    <mergeCell ref="C1116:H1116"/>
    <mergeCell ref="C1117:H1117"/>
    <mergeCell ref="B1118:H1118"/>
    <mergeCell ref="C1119:H1119"/>
    <mergeCell ref="C1120:H1120"/>
    <mergeCell ref="C1109:H1109"/>
    <mergeCell ref="C1110:H1110"/>
    <mergeCell ref="C1111:H1111"/>
    <mergeCell ref="C1112:H1112"/>
    <mergeCell ref="C1113:H1113"/>
    <mergeCell ref="C1114:H1114"/>
    <mergeCell ref="C1103:H1103"/>
    <mergeCell ref="C1104:H1104"/>
    <mergeCell ref="C1105:H1105"/>
    <mergeCell ref="C1106:H1106"/>
    <mergeCell ref="B1107:H1107"/>
    <mergeCell ref="C1108:H1108"/>
    <mergeCell ref="C1097:H1097"/>
    <mergeCell ref="C1098:H1098"/>
    <mergeCell ref="C1099:H1099"/>
    <mergeCell ref="C1100:H1100"/>
    <mergeCell ref="C1101:H1101"/>
    <mergeCell ref="C1102:H1102"/>
    <mergeCell ref="B1091:H1091"/>
    <mergeCell ref="C1092:H1092"/>
    <mergeCell ref="C1093:H1093"/>
    <mergeCell ref="B1094:H1094"/>
    <mergeCell ref="C1095:H1095"/>
    <mergeCell ref="C1096:H1096"/>
    <mergeCell ref="B1085:H1085"/>
    <mergeCell ref="C1086:H1086"/>
    <mergeCell ref="C1087:H1087"/>
    <mergeCell ref="C1088:H1088"/>
    <mergeCell ref="C1089:H1089"/>
    <mergeCell ref="B1090:H1090"/>
    <mergeCell ref="C1001:H1001"/>
    <mergeCell ref="C1002:H1002"/>
    <mergeCell ref="B1079:H1079"/>
    <mergeCell ref="B1080:H1080"/>
    <mergeCell ref="C1081:H1081"/>
    <mergeCell ref="C1082:H1082"/>
    <mergeCell ref="C1025:H1025"/>
    <mergeCell ref="C1026:H1026"/>
    <mergeCell ref="C1027:H1027"/>
    <mergeCell ref="C1028:H1028"/>
    <mergeCell ref="C1029:H1029"/>
    <mergeCell ref="C1030:H1030"/>
    <mergeCell ref="C1031:H1031"/>
    <mergeCell ref="C1032:H1032"/>
    <mergeCell ref="C1033:H1033"/>
    <mergeCell ref="C1054:H1054"/>
    <mergeCell ref="B1000:H1000"/>
    <mergeCell ref="C1009:H1009"/>
    <mergeCell ref="C1010:H1010"/>
    <mergeCell ref="C1011:H1011"/>
    <mergeCell ref="C1012:H1012"/>
    <mergeCell ref="C1013:H1013"/>
    <mergeCell ref="C1014:H1014"/>
    <mergeCell ref="C1015:H1015"/>
    <mergeCell ref="C1016:H1016"/>
    <mergeCell ref="C1017:H1017"/>
    <mergeCell ref="C1018:H1018"/>
    <mergeCell ref="C1019:H1019"/>
    <mergeCell ref="C1020:H1020"/>
    <mergeCell ref="C1021:H1021"/>
    <mergeCell ref="C1022:H1022"/>
    <mergeCell ref="C1023:H1023"/>
    <mergeCell ref="C1024:H1024"/>
    <mergeCell ref="C996:H996"/>
    <mergeCell ref="B997:H997"/>
    <mergeCell ref="C998:H998"/>
    <mergeCell ref="C999:H999"/>
    <mergeCell ref="C990:H990"/>
    <mergeCell ref="C991:H991"/>
    <mergeCell ref="C992:H992"/>
    <mergeCell ref="C993:H993"/>
    <mergeCell ref="C994:H994"/>
    <mergeCell ref="C995:H995"/>
    <mergeCell ref="C984:H984"/>
    <mergeCell ref="C985:H985"/>
    <mergeCell ref="B986:H986"/>
    <mergeCell ref="C987:H987"/>
    <mergeCell ref="C988:H988"/>
    <mergeCell ref="C989:H989"/>
    <mergeCell ref="B978:H978"/>
    <mergeCell ref="C979:H979"/>
    <mergeCell ref="C980:H980"/>
    <mergeCell ref="B981:H981"/>
    <mergeCell ref="C982:H982"/>
    <mergeCell ref="C983:H983"/>
    <mergeCell ref="C972:H972"/>
    <mergeCell ref="B973:H973"/>
    <mergeCell ref="C974:H974"/>
    <mergeCell ref="C975:H975"/>
    <mergeCell ref="C976:H976"/>
    <mergeCell ref="C977:H977"/>
    <mergeCell ref="B966:H966"/>
    <mergeCell ref="C967:H967"/>
    <mergeCell ref="C968:H968"/>
    <mergeCell ref="C969:H969"/>
    <mergeCell ref="C970:H970"/>
    <mergeCell ref="C971:H971"/>
    <mergeCell ref="B960:H960"/>
    <mergeCell ref="C961:H961"/>
    <mergeCell ref="C962:H962"/>
    <mergeCell ref="B963:H963"/>
    <mergeCell ref="C964:H964"/>
    <mergeCell ref="C965:H965"/>
    <mergeCell ref="C954:H954"/>
    <mergeCell ref="B955:H955"/>
    <mergeCell ref="C956:H956"/>
    <mergeCell ref="C957:H957"/>
    <mergeCell ref="C958:H958"/>
    <mergeCell ref="C959:H959"/>
    <mergeCell ref="C948:H948"/>
    <mergeCell ref="B949:H949"/>
    <mergeCell ref="C950:H950"/>
    <mergeCell ref="C951:H951"/>
    <mergeCell ref="B952:H952"/>
    <mergeCell ref="C953:H953"/>
    <mergeCell ref="C942:H942"/>
    <mergeCell ref="B943:H943"/>
    <mergeCell ref="C944:H944"/>
    <mergeCell ref="C945:H945"/>
    <mergeCell ref="B946:H946"/>
    <mergeCell ref="C947:H947"/>
    <mergeCell ref="C938:H938"/>
    <mergeCell ref="C939:H939"/>
    <mergeCell ref="B940:H940"/>
    <mergeCell ref="C941:H941"/>
    <mergeCell ref="B934:H934"/>
    <mergeCell ref="C935:H935"/>
    <mergeCell ref="C936:H936"/>
    <mergeCell ref="B937:H937"/>
    <mergeCell ref="C932:H932"/>
    <mergeCell ref="C924:H924"/>
    <mergeCell ref="C925:H925"/>
    <mergeCell ref="C926:H926"/>
    <mergeCell ref="C927:H927"/>
    <mergeCell ref="C928:H928"/>
    <mergeCell ref="C929:H929"/>
    <mergeCell ref="B931:H931"/>
    <mergeCell ref="C880:H880"/>
    <mergeCell ref="C881:H881"/>
    <mergeCell ref="B882:H882"/>
    <mergeCell ref="B883:H883"/>
    <mergeCell ref="B884:H884"/>
    <mergeCell ref="C885:H885"/>
    <mergeCell ref="C908:H908"/>
    <mergeCell ref="C909:H909"/>
    <mergeCell ref="B910:H910"/>
    <mergeCell ref="B920:H920"/>
    <mergeCell ref="C921:H921"/>
    <mergeCell ref="C922:H922"/>
    <mergeCell ref="C923:H923"/>
    <mergeCell ref="C914:H914"/>
    <mergeCell ref="C915:H915"/>
    <mergeCell ref="C916:H916"/>
    <mergeCell ref="C919:H919"/>
    <mergeCell ref="C911:H911"/>
    <mergeCell ref="C912:H912"/>
    <mergeCell ref="B913:H913"/>
    <mergeCell ref="C904:H904"/>
    <mergeCell ref="B905:H905"/>
    <mergeCell ref="C906:H906"/>
    <mergeCell ref="C907:H907"/>
    <mergeCell ref="C892:H892"/>
    <mergeCell ref="C893:H893"/>
    <mergeCell ref="B894:H894"/>
    <mergeCell ref="C895:H895"/>
    <mergeCell ref="C898:H898"/>
    <mergeCell ref="C899:H899"/>
    <mergeCell ref="C900:H900"/>
    <mergeCell ref="C901:H901"/>
    <mergeCell ref="C902:H902"/>
    <mergeCell ref="C903:H903"/>
    <mergeCell ref="C930:H930"/>
    <mergeCell ref="C896:H896"/>
    <mergeCell ref="C897:H897"/>
    <mergeCell ref="C886:H886"/>
    <mergeCell ref="B887:H887"/>
    <mergeCell ref="C888:H888"/>
    <mergeCell ref="C889:H889"/>
    <mergeCell ref="C890:H890"/>
    <mergeCell ref="C891:H891"/>
    <mergeCell ref="C862:H862"/>
    <mergeCell ref="C863:H863"/>
    <mergeCell ref="C864:H864"/>
    <mergeCell ref="C865:H865"/>
    <mergeCell ref="C856:H856"/>
    <mergeCell ref="C857:H857"/>
    <mergeCell ref="C858:H858"/>
    <mergeCell ref="C859:H859"/>
    <mergeCell ref="C876:H876"/>
    <mergeCell ref="C877:H877"/>
    <mergeCell ref="C878:H878"/>
    <mergeCell ref="C872:H872"/>
    <mergeCell ref="C873:H873"/>
    <mergeCell ref="C874:H874"/>
    <mergeCell ref="C875:H875"/>
    <mergeCell ref="C866:H866"/>
    <mergeCell ref="B867:H867"/>
    <mergeCell ref="C868:H868"/>
    <mergeCell ref="C869:H869"/>
    <mergeCell ref="C870:H870"/>
    <mergeCell ref="C871:H871"/>
    <mergeCell ref="C917:H917"/>
    <mergeCell ref="C918:H918"/>
    <mergeCell ref="C854:H854"/>
    <mergeCell ref="B855:H855"/>
    <mergeCell ref="A849:A850"/>
    <mergeCell ref="C849:H849"/>
    <mergeCell ref="C850:H850"/>
    <mergeCell ref="C851:H851"/>
    <mergeCell ref="C852:H852"/>
    <mergeCell ref="C853:H853"/>
    <mergeCell ref="C843:H843"/>
    <mergeCell ref="C844:H844"/>
    <mergeCell ref="C845:H845"/>
    <mergeCell ref="B846:H846"/>
    <mergeCell ref="A847:A848"/>
    <mergeCell ref="C847:H847"/>
    <mergeCell ref="C848:H848"/>
    <mergeCell ref="B860:H860"/>
    <mergeCell ref="C861:H861"/>
    <mergeCell ref="C837:H837"/>
    <mergeCell ref="C838:H838"/>
    <mergeCell ref="C839:H839"/>
    <mergeCell ref="C840:H840"/>
    <mergeCell ref="C841:H841"/>
    <mergeCell ref="C842:H842"/>
    <mergeCell ref="C831:H831"/>
    <mergeCell ref="C832:H832"/>
    <mergeCell ref="C833:H833"/>
    <mergeCell ref="C834:H834"/>
    <mergeCell ref="C835:H835"/>
    <mergeCell ref="C836:H836"/>
    <mergeCell ref="C825:H825"/>
    <mergeCell ref="C826:H826"/>
    <mergeCell ref="C827:H827"/>
    <mergeCell ref="C828:H828"/>
    <mergeCell ref="C829:H829"/>
    <mergeCell ref="C830:H830"/>
    <mergeCell ref="C819:H819"/>
    <mergeCell ref="C820:H820"/>
    <mergeCell ref="C821:H821"/>
    <mergeCell ref="C822:H822"/>
    <mergeCell ref="C823:H823"/>
    <mergeCell ref="C824:H824"/>
    <mergeCell ref="C813:H813"/>
    <mergeCell ref="C814:H814"/>
    <mergeCell ref="C815:H815"/>
    <mergeCell ref="C816:H816"/>
    <mergeCell ref="C817:H817"/>
    <mergeCell ref="C818:H818"/>
    <mergeCell ref="C807:H807"/>
    <mergeCell ref="C808:H808"/>
    <mergeCell ref="C809:H809"/>
    <mergeCell ref="C810:H810"/>
    <mergeCell ref="C811:H811"/>
    <mergeCell ref="C812:H812"/>
    <mergeCell ref="C801:H801"/>
    <mergeCell ref="C802:H802"/>
    <mergeCell ref="C803:H803"/>
    <mergeCell ref="C804:H804"/>
    <mergeCell ref="C805:H805"/>
    <mergeCell ref="C806:H806"/>
    <mergeCell ref="C795:H795"/>
    <mergeCell ref="C796:H796"/>
    <mergeCell ref="C797:H797"/>
    <mergeCell ref="C798:H798"/>
    <mergeCell ref="C799:H799"/>
    <mergeCell ref="C800:H800"/>
    <mergeCell ref="C789:H789"/>
    <mergeCell ref="C790:H790"/>
    <mergeCell ref="C791:H791"/>
    <mergeCell ref="C792:H792"/>
    <mergeCell ref="C793:H793"/>
    <mergeCell ref="C794:H794"/>
    <mergeCell ref="C783:H783"/>
    <mergeCell ref="C784:H784"/>
    <mergeCell ref="C785:H785"/>
    <mergeCell ref="C786:H786"/>
    <mergeCell ref="C787:H787"/>
    <mergeCell ref="C788:H788"/>
    <mergeCell ref="C777:H777"/>
    <mergeCell ref="C778:H778"/>
    <mergeCell ref="C779:H779"/>
    <mergeCell ref="C780:H780"/>
    <mergeCell ref="C781:H781"/>
    <mergeCell ref="C782:H782"/>
    <mergeCell ref="C771:H771"/>
    <mergeCell ref="C772:H772"/>
    <mergeCell ref="C773:H773"/>
    <mergeCell ref="C774:H774"/>
    <mergeCell ref="C775:H775"/>
    <mergeCell ref="C776:H776"/>
    <mergeCell ref="C765:H765"/>
    <mergeCell ref="C766:H766"/>
    <mergeCell ref="C767:H767"/>
    <mergeCell ref="C768:H768"/>
    <mergeCell ref="C769:H769"/>
    <mergeCell ref="C770:H770"/>
    <mergeCell ref="C759:H759"/>
    <mergeCell ref="C760:H760"/>
    <mergeCell ref="C761:H761"/>
    <mergeCell ref="C762:H762"/>
    <mergeCell ref="C763:H763"/>
    <mergeCell ref="C764:H764"/>
    <mergeCell ref="C753:H753"/>
    <mergeCell ref="C754:H754"/>
    <mergeCell ref="C755:H755"/>
    <mergeCell ref="C756:H756"/>
    <mergeCell ref="C757:H757"/>
    <mergeCell ref="C758:H758"/>
    <mergeCell ref="C747:H747"/>
    <mergeCell ref="C748:H748"/>
    <mergeCell ref="C749:H749"/>
    <mergeCell ref="C750:H750"/>
    <mergeCell ref="C751:H751"/>
    <mergeCell ref="C752:H752"/>
    <mergeCell ref="B742:B743"/>
    <mergeCell ref="C742:H742"/>
    <mergeCell ref="C743:H743"/>
    <mergeCell ref="C744:H744"/>
    <mergeCell ref="C745:H745"/>
    <mergeCell ref="C746:H746"/>
    <mergeCell ref="B738:B739"/>
    <mergeCell ref="C738:H738"/>
    <mergeCell ref="C739:H739"/>
    <mergeCell ref="B740:B741"/>
    <mergeCell ref="C740:H740"/>
    <mergeCell ref="C741:H741"/>
    <mergeCell ref="C732:H732"/>
    <mergeCell ref="C733:H733"/>
    <mergeCell ref="C734:H734"/>
    <mergeCell ref="C735:H735"/>
    <mergeCell ref="C736:H736"/>
    <mergeCell ref="C737:H737"/>
    <mergeCell ref="C726:H726"/>
    <mergeCell ref="C727:H727"/>
    <mergeCell ref="C728:H728"/>
    <mergeCell ref="C729:H729"/>
    <mergeCell ref="C730:H730"/>
    <mergeCell ref="C731:H731"/>
    <mergeCell ref="C720:H720"/>
    <mergeCell ref="C721:H721"/>
    <mergeCell ref="C722:H722"/>
    <mergeCell ref="C723:H723"/>
    <mergeCell ref="C724:H724"/>
    <mergeCell ref="C725:H725"/>
    <mergeCell ref="C714:H714"/>
    <mergeCell ref="C715:H715"/>
    <mergeCell ref="C716:H716"/>
    <mergeCell ref="C717:H717"/>
    <mergeCell ref="C718:H718"/>
    <mergeCell ref="C719:H719"/>
    <mergeCell ref="C708:H708"/>
    <mergeCell ref="C709:H709"/>
    <mergeCell ref="C710:H710"/>
    <mergeCell ref="C711:H711"/>
    <mergeCell ref="C712:H712"/>
    <mergeCell ref="C713:H713"/>
    <mergeCell ref="C702:H702"/>
    <mergeCell ref="C703:H703"/>
    <mergeCell ref="C704:H704"/>
    <mergeCell ref="C705:H705"/>
    <mergeCell ref="C706:H706"/>
    <mergeCell ref="C707:H707"/>
    <mergeCell ref="C696:H696"/>
    <mergeCell ref="C697:H697"/>
    <mergeCell ref="C698:H698"/>
    <mergeCell ref="C699:H699"/>
    <mergeCell ref="C700:H700"/>
    <mergeCell ref="C701:H701"/>
    <mergeCell ref="C690:H690"/>
    <mergeCell ref="C691:H691"/>
    <mergeCell ref="C692:H692"/>
    <mergeCell ref="C693:H693"/>
    <mergeCell ref="C694:H694"/>
    <mergeCell ref="C695:H695"/>
    <mergeCell ref="C684:H684"/>
    <mergeCell ref="C685:H685"/>
    <mergeCell ref="C686:H686"/>
    <mergeCell ref="C687:H687"/>
    <mergeCell ref="C688:H688"/>
    <mergeCell ref="C689:H689"/>
    <mergeCell ref="C678:H678"/>
    <mergeCell ref="C679:H679"/>
    <mergeCell ref="C680:H680"/>
    <mergeCell ref="C681:H681"/>
    <mergeCell ref="C682:H682"/>
    <mergeCell ref="C683:H683"/>
    <mergeCell ref="C672:H672"/>
    <mergeCell ref="C673:H673"/>
    <mergeCell ref="C674:H674"/>
    <mergeCell ref="C675:H675"/>
    <mergeCell ref="C676:H676"/>
    <mergeCell ref="C677:H677"/>
    <mergeCell ref="C666:H666"/>
    <mergeCell ref="C667:H667"/>
    <mergeCell ref="C668:H668"/>
    <mergeCell ref="C669:H669"/>
    <mergeCell ref="C670:H670"/>
    <mergeCell ref="C671:H671"/>
    <mergeCell ref="C660:H660"/>
    <mergeCell ref="C661:H661"/>
    <mergeCell ref="C662:H662"/>
    <mergeCell ref="C663:H663"/>
    <mergeCell ref="C664:H664"/>
    <mergeCell ref="C665:H665"/>
    <mergeCell ref="C654:H654"/>
    <mergeCell ref="B655:H655"/>
    <mergeCell ref="C656:H656"/>
    <mergeCell ref="C657:H657"/>
    <mergeCell ref="C658:H658"/>
    <mergeCell ref="C659:H659"/>
    <mergeCell ref="B648:H648"/>
    <mergeCell ref="C649:H649"/>
    <mergeCell ref="C650:H650"/>
    <mergeCell ref="C651:H651"/>
    <mergeCell ref="C652:H652"/>
    <mergeCell ref="C653:H653"/>
    <mergeCell ref="C642:H642"/>
    <mergeCell ref="C643:H643"/>
    <mergeCell ref="C644:H644"/>
    <mergeCell ref="C645:H645"/>
    <mergeCell ref="C646:H646"/>
    <mergeCell ref="C647:H647"/>
    <mergeCell ref="C636:H636"/>
    <mergeCell ref="C637:H637"/>
    <mergeCell ref="C638:H638"/>
    <mergeCell ref="C639:H639"/>
    <mergeCell ref="C640:H640"/>
    <mergeCell ref="C641:H641"/>
    <mergeCell ref="C630:H630"/>
    <mergeCell ref="C631:H631"/>
    <mergeCell ref="C632:H632"/>
    <mergeCell ref="B633:H633"/>
    <mergeCell ref="C634:H634"/>
    <mergeCell ref="C635:H635"/>
    <mergeCell ref="C624:H624"/>
    <mergeCell ref="C625:H625"/>
    <mergeCell ref="C626:H626"/>
    <mergeCell ref="C627:H627"/>
    <mergeCell ref="C628:H628"/>
    <mergeCell ref="C629:H629"/>
    <mergeCell ref="C618:H618"/>
    <mergeCell ref="C619:H619"/>
    <mergeCell ref="C620:H620"/>
    <mergeCell ref="C621:H621"/>
    <mergeCell ref="C622:H622"/>
    <mergeCell ref="C623:H623"/>
    <mergeCell ref="C612:H612"/>
    <mergeCell ref="C613:H613"/>
    <mergeCell ref="C614:H614"/>
    <mergeCell ref="C615:H615"/>
    <mergeCell ref="C616:H616"/>
    <mergeCell ref="C617:H617"/>
    <mergeCell ref="C606:H606"/>
    <mergeCell ref="C607:H607"/>
    <mergeCell ref="C608:H608"/>
    <mergeCell ref="C609:H609"/>
    <mergeCell ref="C610:H610"/>
    <mergeCell ref="C611:H611"/>
    <mergeCell ref="C600:H600"/>
    <mergeCell ref="C601:H601"/>
    <mergeCell ref="C602:H602"/>
    <mergeCell ref="C603:H603"/>
    <mergeCell ref="C604:H604"/>
    <mergeCell ref="C605:H605"/>
    <mergeCell ref="C594:H594"/>
    <mergeCell ref="C595:H595"/>
    <mergeCell ref="C596:H596"/>
    <mergeCell ref="C597:H597"/>
    <mergeCell ref="C598:H598"/>
    <mergeCell ref="C599:H599"/>
    <mergeCell ref="C588:H588"/>
    <mergeCell ref="C589:H589"/>
    <mergeCell ref="C590:H590"/>
    <mergeCell ref="C591:H591"/>
    <mergeCell ref="C592:H592"/>
    <mergeCell ref="C593:H593"/>
    <mergeCell ref="C582:H582"/>
    <mergeCell ref="C583:H583"/>
    <mergeCell ref="C584:H584"/>
    <mergeCell ref="C585:H585"/>
    <mergeCell ref="C586:H586"/>
    <mergeCell ref="C587:H587"/>
    <mergeCell ref="C576:H576"/>
    <mergeCell ref="C577:H577"/>
    <mergeCell ref="C578:H578"/>
    <mergeCell ref="C579:H579"/>
    <mergeCell ref="C580:H580"/>
    <mergeCell ref="C581:H581"/>
    <mergeCell ref="C570:H570"/>
    <mergeCell ref="C571:H571"/>
    <mergeCell ref="C572:H572"/>
    <mergeCell ref="C573:H573"/>
    <mergeCell ref="C574:H574"/>
    <mergeCell ref="C575:H575"/>
    <mergeCell ref="C564:H564"/>
    <mergeCell ref="C565:H565"/>
    <mergeCell ref="C566:H566"/>
    <mergeCell ref="C567:H567"/>
    <mergeCell ref="C568:H568"/>
    <mergeCell ref="C569:H569"/>
    <mergeCell ref="C558:H558"/>
    <mergeCell ref="C559:H559"/>
    <mergeCell ref="C560:H560"/>
    <mergeCell ref="C561:H561"/>
    <mergeCell ref="C562:H562"/>
    <mergeCell ref="C563:H563"/>
    <mergeCell ref="C552:H552"/>
    <mergeCell ref="C553:H553"/>
    <mergeCell ref="C554:H554"/>
    <mergeCell ref="C555:H555"/>
    <mergeCell ref="C556:H556"/>
    <mergeCell ref="C557:H557"/>
    <mergeCell ref="C546:H546"/>
    <mergeCell ref="C547:H547"/>
    <mergeCell ref="C548:H548"/>
    <mergeCell ref="C549:H549"/>
    <mergeCell ref="C550:H550"/>
    <mergeCell ref="C551:H551"/>
    <mergeCell ref="C540:H540"/>
    <mergeCell ref="C541:H541"/>
    <mergeCell ref="C542:H542"/>
    <mergeCell ref="C543:H543"/>
    <mergeCell ref="C544:H544"/>
    <mergeCell ref="C545:H545"/>
    <mergeCell ref="C534:H534"/>
    <mergeCell ref="C535:H535"/>
    <mergeCell ref="C536:H536"/>
    <mergeCell ref="C537:H537"/>
    <mergeCell ref="C538:H538"/>
    <mergeCell ref="C539:H539"/>
    <mergeCell ref="C528:H528"/>
    <mergeCell ref="C529:H529"/>
    <mergeCell ref="C530:H530"/>
    <mergeCell ref="C531:H531"/>
    <mergeCell ref="C532:H532"/>
    <mergeCell ref="C533:H533"/>
    <mergeCell ref="C522:H522"/>
    <mergeCell ref="C523:H523"/>
    <mergeCell ref="C524:H524"/>
    <mergeCell ref="C525:H525"/>
    <mergeCell ref="C526:H526"/>
    <mergeCell ref="C527:H527"/>
    <mergeCell ref="C516:H516"/>
    <mergeCell ref="C517:H517"/>
    <mergeCell ref="C518:H518"/>
    <mergeCell ref="C519:H519"/>
    <mergeCell ref="C520:H520"/>
    <mergeCell ref="C521:H521"/>
    <mergeCell ref="C510:H510"/>
    <mergeCell ref="C511:H511"/>
    <mergeCell ref="C512:H512"/>
    <mergeCell ref="C513:H513"/>
    <mergeCell ref="C514:H514"/>
    <mergeCell ref="C515:H515"/>
    <mergeCell ref="C504:H504"/>
    <mergeCell ref="C505:H505"/>
    <mergeCell ref="C506:H506"/>
    <mergeCell ref="C507:H507"/>
    <mergeCell ref="C508:H508"/>
    <mergeCell ref="C509:H509"/>
    <mergeCell ref="C498:H498"/>
    <mergeCell ref="C499:H499"/>
    <mergeCell ref="C500:H500"/>
    <mergeCell ref="C501:H501"/>
    <mergeCell ref="C502:H502"/>
    <mergeCell ref="C503:H503"/>
    <mergeCell ref="C492:H492"/>
    <mergeCell ref="C493:H493"/>
    <mergeCell ref="C494:H494"/>
    <mergeCell ref="C495:H495"/>
    <mergeCell ref="C496:H496"/>
    <mergeCell ref="C497:H497"/>
    <mergeCell ref="C487:H487"/>
    <mergeCell ref="C488:H488"/>
    <mergeCell ref="C489:H489"/>
    <mergeCell ref="C490:H490"/>
    <mergeCell ref="C491:H491"/>
    <mergeCell ref="C481:H481"/>
    <mergeCell ref="C482:H482"/>
    <mergeCell ref="C483:H483"/>
    <mergeCell ref="C484:H484"/>
    <mergeCell ref="C485:H485"/>
    <mergeCell ref="B486:H486"/>
    <mergeCell ref="C475:H475"/>
    <mergeCell ref="C476:H476"/>
    <mergeCell ref="C477:H477"/>
    <mergeCell ref="C478:H478"/>
    <mergeCell ref="C479:H479"/>
    <mergeCell ref="C480:H480"/>
    <mergeCell ref="C469:H469"/>
    <mergeCell ref="C470:H470"/>
    <mergeCell ref="C471:H471"/>
    <mergeCell ref="C472:H472"/>
    <mergeCell ref="C473:H473"/>
    <mergeCell ref="C474:H474"/>
    <mergeCell ref="C464:H464"/>
    <mergeCell ref="C465:H465"/>
    <mergeCell ref="B466:B467"/>
    <mergeCell ref="C466:H466"/>
    <mergeCell ref="C467:H467"/>
    <mergeCell ref="C468:H468"/>
    <mergeCell ref="C458:H458"/>
    <mergeCell ref="C459:H459"/>
    <mergeCell ref="C460:H460"/>
    <mergeCell ref="C461:H461"/>
    <mergeCell ref="C462:H462"/>
    <mergeCell ref="C463:H463"/>
    <mergeCell ref="C452:H452"/>
    <mergeCell ref="C453:H453"/>
    <mergeCell ref="C454:H454"/>
    <mergeCell ref="C455:H455"/>
    <mergeCell ref="C456:H456"/>
    <mergeCell ref="C457:H457"/>
    <mergeCell ref="B446:H446"/>
    <mergeCell ref="C447:H447"/>
    <mergeCell ref="C448:H448"/>
    <mergeCell ref="B449:H449"/>
    <mergeCell ref="C450:H450"/>
    <mergeCell ref="C451:H451"/>
    <mergeCell ref="C440:H440"/>
    <mergeCell ref="C441:H441"/>
    <mergeCell ref="C442:H442"/>
    <mergeCell ref="C443:H443"/>
    <mergeCell ref="C444:H444"/>
    <mergeCell ref="C445:H445"/>
    <mergeCell ref="C434:H434"/>
    <mergeCell ref="C435:H435"/>
    <mergeCell ref="C436:H436"/>
    <mergeCell ref="C437:H437"/>
    <mergeCell ref="C438:H438"/>
    <mergeCell ref="C439:H439"/>
    <mergeCell ref="C428:H428"/>
    <mergeCell ref="C429:H429"/>
    <mergeCell ref="C430:H430"/>
    <mergeCell ref="C431:H431"/>
    <mergeCell ref="C432:H432"/>
    <mergeCell ref="C433:H433"/>
    <mergeCell ref="C422:H422"/>
    <mergeCell ref="C423:H423"/>
    <mergeCell ref="C424:H424"/>
    <mergeCell ref="C425:H425"/>
    <mergeCell ref="C426:H426"/>
    <mergeCell ref="C427:H427"/>
    <mergeCell ref="C416:H416"/>
    <mergeCell ref="C417:H417"/>
    <mergeCell ref="C418:H418"/>
    <mergeCell ref="C419:H419"/>
    <mergeCell ref="C420:H420"/>
    <mergeCell ref="C421:H421"/>
    <mergeCell ref="C410:H410"/>
    <mergeCell ref="C411:H411"/>
    <mergeCell ref="C412:H412"/>
    <mergeCell ref="C413:H413"/>
    <mergeCell ref="C414:H414"/>
    <mergeCell ref="C415:H415"/>
    <mergeCell ref="C404:H404"/>
    <mergeCell ref="B405:H405"/>
    <mergeCell ref="C406:H406"/>
    <mergeCell ref="C407:H407"/>
    <mergeCell ref="C408:H408"/>
    <mergeCell ref="C409:H409"/>
    <mergeCell ref="C398:H398"/>
    <mergeCell ref="C399:H399"/>
    <mergeCell ref="C400:H400"/>
    <mergeCell ref="C401:H401"/>
    <mergeCell ref="C402:H402"/>
    <mergeCell ref="C403:H403"/>
    <mergeCell ref="C392:H392"/>
    <mergeCell ref="C393:H393"/>
    <mergeCell ref="C394:H394"/>
    <mergeCell ref="C395:H395"/>
    <mergeCell ref="C396:H396"/>
    <mergeCell ref="C397:H397"/>
    <mergeCell ref="C386:H386"/>
    <mergeCell ref="C387:H387"/>
    <mergeCell ref="C388:H388"/>
    <mergeCell ref="C389:H389"/>
    <mergeCell ref="C390:H390"/>
    <mergeCell ref="C391:H391"/>
    <mergeCell ref="C380:H380"/>
    <mergeCell ref="C381:H381"/>
    <mergeCell ref="C382:H382"/>
    <mergeCell ref="C383:H383"/>
    <mergeCell ref="C384:H384"/>
    <mergeCell ref="C385:H385"/>
    <mergeCell ref="C374:H374"/>
    <mergeCell ref="C375:H375"/>
    <mergeCell ref="C376:H376"/>
    <mergeCell ref="C377:H377"/>
    <mergeCell ref="C378:H378"/>
    <mergeCell ref="C379:H379"/>
    <mergeCell ref="C369:H369"/>
    <mergeCell ref="C370:H370"/>
    <mergeCell ref="C371:H371"/>
    <mergeCell ref="C372:H372"/>
    <mergeCell ref="C373:H373"/>
    <mergeCell ref="C363:H363"/>
    <mergeCell ref="C364:H364"/>
    <mergeCell ref="C365:H365"/>
    <mergeCell ref="C366:H366"/>
    <mergeCell ref="C367:H367"/>
    <mergeCell ref="C368:H368"/>
    <mergeCell ref="C357:H357"/>
    <mergeCell ref="C358:H358"/>
    <mergeCell ref="C359:H359"/>
    <mergeCell ref="C360:H360"/>
    <mergeCell ref="C361:H361"/>
    <mergeCell ref="C362:H362"/>
    <mergeCell ref="C351:H351"/>
    <mergeCell ref="C352:H352"/>
    <mergeCell ref="C353:H353"/>
    <mergeCell ref="C354:H354"/>
    <mergeCell ref="C355:H355"/>
    <mergeCell ref="C356:H356"/>
    <mergeCell ref="C345:H345"/>
    <mergeCell ref="C346:H346"/>
    <mergeCell ref="C347:H347"/>
    <mergeCell ref="C348:H348"/>
    <mergeCell ref="C349:H349"/>
    <mergeCell ref="C350:H350"/>
    <mergeCell ref="C339:H339"/>
    <mergeCell ref="C340:H340"/>
    <mergeCell ref="C341:H341"/>
    <mergeCell ref="C342:H342"/>
    <mergeCell ref="C343:H343"/>
    <mergeCell ref="C344:H344"/>
    <mergeCell ref="C333:H333"/>
    <mergeCell ref="C334:H334"/>
    <mergeCell ref="C335:H335"/>
    <mergeCell ref="C336:H336"/>
    <mergeCell ref="C337:H337"/>
    <mergeCell ref="C338:H338"/>
    <mergeCell ref="C327:H327"/>
    <mergeCell ref="C328:H328"/>
    <mergeCell ref="C329:H329"/>
    <mergeCell ref="C330:H330"/>
    <mergeCell ref="C331:H331"/>
    <mergeCell ref="C332:H332"/>
    <mergeCell ref="C321:H321"/>
    <mergeCell ref="C322:H322"/>
    <mergeCell ref="C323:H323"/>
    <mergeCell ref="C324:H324"/>
    <mergeCell ref="C325:H325"/>
    <mergeCell ref="C326:H326"/>
    <mergeCell ref="C315:H315"/>
    <mergeCell ref="C316:H316"/>
    <mergeCell ref="C317:H317"/>
    <mergeCell ref="C318:H318"/>
    <mergeCell ref="C319:H319"/>
    <mergeCell ref="C320:H320"/>
    <mergeCell ref="C309:H309"/>
    <mergeCell ref="C310:H310"/>
    <mergeCell ref="C311:H311"/>
    <mergeCell ref="C312:H312"/>
    <mergeCell ref="C313:H313"/>
    <mergeCell ref="C314:H314"/>
    <mergeCell ref="C303:H303"/>
    <mergeCell ref="C304:H304"/>
    <mergeCell ref="C305:H305"/>
    <mergeCell ref="C306:H306"/>
    <mergeCell ref="C307:H307"/>
    <mergeCell ref="C308:H308"/>
    <mergeCell ref="C297:H297"/>
    <mergeCell ref="C298:H298"/>
    <mergeCell ref="C299:H299"/>
    <mergeCell ref="C300:H300"/>
    <mergeCell ref="C301:H301"/>
    <mergeCell ref="C302:H302"/>
    <mergeCell ref="C291:H291"/>
    <mergeCell ref="C292:H292"/>
    <mergeCell ref="C293:H293"/>
    <mergeCell ref="C294:H294"/>
    <mergeCell ref="C295:H295"/>
    <mergeCell ref="C296:H296"/>
    <mergeCell ref="C285:H285"/>
    <mergeCell ref="C286:H286"/>
    <mergeCell ref="C287:H287"/>
    <mergeCell ref="C288:H288"/>
    <mergeCell ref="C289:H289"/>
    <mergeCell ref="C290:H290"/>
    <mergeCell ref="C279:H279"/>
    <mergeCell ref="C280:H280"/>
    <mergeCell ref="C281:H281"/>
    <mergeCell ref="C282:H282"/>
    <mergeCell ref="C283:H283"/>
    <mergeCell ref="C284:H284"/>
    <mergeCell ref="C273:H273"/>
    <mergeCell ref="C274:H274"/>
    <mergeCell ref="C275:H275"/>
    <mergeCell ref="C276:H276"/>
    <mergeCell ref="C277:H277"/>
    <mergeCell ref="C278:H278"/>
    <mergeCell ref="C267:H267"/>
    <mergeCell ref="C268:H268"/>
    <mergeCell ref="C269:H269"/>
    <mergeCell ref="C270:H270"/>
    <mergeCell ref="C271:H271"/>
    <mergeCell ref="C272:H272"/>
    <mergeCell ref="C261:H261"/>
    <mergeCell ref="C262:H262"/>
    <mergeCell ref="C263:H263"/>
    <mergeCell ref="C264:H264"/>
    <mergeCell ref="C265:H265"/>
    <mergeCell ref="C266:H266"/>
    <mergeCell ref="C255:H255"/>
    <mergeCell ref="C256:H256"/>
    <mergeCell ref="C257:H257"/>
    <mergeCell ref="C258:H258"/>
    <mergeCell ref="C259:H259"/>
    <mergeCell ref="C260:H260"/>
    <mergeCell ref="C249:H249"/>
    <mergeCell ref="C250:H250"/>
    <mergeCell ref="C251:H251"/>
    <mergeCell ref="C252:H252"/>
    <mergeCell ref="C253:H253"/>
    <mergeCell ref="C254:H254"/>
    <mergeCell ref="C243:H243"/>
    <mergeCell ref="C244:H244"/>
    <mergeCell ref="C245:H245"/>
    <mergeCell ref="C246:H246"/>
    <mergeCell ref="C247:H247"/>
    <mergeCell ref="C248:H248"/>
    <mergeCell ref="C237:H237"/>
    <mergeCell ref="C238:H238"/>
    <mergeCell ref="C239:H239"/>
    <mergeCell ref="C240:H240"/>
    <mergeCell ref="C241:H241"/>
    <mergeCell ref="C242:H242"/>
    <mergeCell ref="C231:H231"/>
    <mergeCell ref="C232:H232"/>
    <mergeCell ref="C233:H233"/>
    <mergeCell ref="C234:H234"/>
    <mergeCell ref="C235:H235"/>
    <mergeCell ref="C236:H236"/>
    <mergeCell ref="C225:H225"/>
    <mergeCell ref="C226:H226"/>
    <mergeCell ref="C227:H227"/>
    <mergeCell ref="C228:H228"/>
    <mergeCell ref="C229:H229"/>
    <mergeCell ref="C230:H230"/>
    <mergeCell ref="C219:H219"/>
    <mergeCell ref="C220:H220"/>
    <mergeCell ref="C221:H221"/>
    <mergeCell ref="C222:H222"/>
    <mergeCell ref="C223:H223"/>
    <mergeCell ref="C224:H224"/>
    <mergeCell ref="C213:H213"/>
    <mergeCell ref="C214:H214"/>
    <mergeCell ref="C215:H215"/>
    <mergeCell ref="C216:H216"/>
    <mergeCell ref="C217:H217"/>
    <mergeCell ref="C218:H218"/>
    <mergeCell ref="C207:H207"/>
    <mergeCell ref="C208:H208"/>
    <mergeCell ref="C209:H209"/>
    <mergeCell ref="C210:H210"/>
    <mergeCell ref="C211:H211"/>
    <mergeCell ref="C212:H212"/>
    <mergeCell ref="C201:H201"/>
    <mergeCell ref="C202:H202"/>
    <mergeCell ref="C203:H203"/>
    <mergeCell ref="C204:H204"/>
    <mergeCell ref="C205:H205"/>
    <mergeCell ref="C206:H206"/>
    <mergeCell ref="C195:H195"/>
    <mergeCell ref="C196:H196"/>
    <mergeCell ref="C197:H197"/>
    <mergeCell ref="C198:H198"/>
    <mergeCell ref="C199:H199"/>
    <mergeCell ref="C200:H200"/>
    <mergeCell ref="C189:H189"/>
    <mergeCell ref="C190:H190"/>
    <mergeCell ref="C191:H191"/>
    <mergeCell ref="C192:H192"/>
    <mergeCell ref="C193:H193"/>
    <mergeCell ref="C194:H194"/>
    <mergeCell ref="C183:H183"/>
    <mergeCell ref="C184:H184"/>
    <mergeCell ref="C185:H185"/>
    <mergeCell ref="C186:H186"/>
    <mergeCell ref="C187:H187"/>
    <mergeCell ref="C188:H188"/>
    <mergeCell ref="C178:H178"/>
    <mergeCell ref="C179:H179"/>
    <mergeCell ref="C180:H180"/>
    <mergeCell ref="C181:H181"/>
    <mergeCell ref="C182:H182"/>
    <mergeCell ref="C171:H171"/>
    <mergeCell ref="C172:H172"/>
    <mergeCell ref="C173:H173"/>
    <mergeCell ref="C174:H174"/>
    <mergeCell ref="C175:H175"/>
    <mergeCell ref="C176:H176"/>
    <mergeCell ref="C165:H165"/>
    <mergeCell ref="C166:H166"/>
    <mergeCell ref="C167:H167"/>
    <mergeCell ref="C168:H168"/>
    <mergeCell ref="C169:H169"/>
    <mergeCell ref="C170:H170"/>
    <mergeCell ref="C161:H161"/>
    <mergeCell ref="C162:H162"/>
    <mergeCell ref="C163:H163"/>
    <mergeCell ref="C164:H164"/>
    <mergeCell ref="C153:H153"/>
    <mergeCell ref="C154:H154"/>
    <mergeCell ref="C155:H155"/>
    <mergeCell ref="C156:H156"/>
    <mergeCell ref="C157:H157"/>
    <mergeCell ref="C158:H158"/>
    <mergeCell ref="C147:H147"/>
    <mergeCell ref="C148:H148"/>
    <mergeCell ref="C149:H149"/>
    <mergeCell ref="C150:H150"/>
    <mergeCell ref="C151:H151"/>
    <mergeCell ref="C152:H152"/>
    <mergeCell ref="C177:H177"/>
    <mergeCell ref="C144:H144"/>
    <mergeCell ref="C145:H145"/>
    <mergeCell ref="C146:H146"/>
    <mergeCell ref="C135:H135"/>
    <mergeCell ref="C136:H136"/>
    <mergeCell ref="C137:H137"/>
    <mergeCell ref="C138:H138"/>
    <mergeCell ref="C139:H139"/>
    <mergeCell ref="C140:H140"/>
    <mergeCell ref="C129:H129"/>
    <mergeCell ref="C130:H130"/>
    <mergeCell ref="C131:H131"/>
    <mergeCell ref="C132:H132"/>
    <mergeCell ref="C133:H133"/>
    <mergeCell ref="C134:H134"/>
    <mergeCell ref="C159:H159"/>
    <mergeCell ref="C160:H160"/>
    <mergeCell ref="C127:H127"/>
    <mergeCell ref="C128:H128"/>
    <mergeCell ref="C117:H117"/>
    <mergeCell ref="C118:H118"/>
    <mergeCell ref="C119:H119"/>
    <mergeCell ref="C120:H120"/>
    <mergeCell ref="C121:H121"/>
    <mergeCell ref="C122:H122"/>
    <mergeCell ref="C111:H111"/>
    <mergeCell ref="C112:H112"/>
    <mergeCell ref="C113:H113"/>
    <mergeCell ref="B114:H114"/>
    <mergeCell ref="C115:H115"/>
    <mergeCell ref="C116:H116"/>
    <mergeCell ref="C141:H141"/>
    <mergeCell ref="C142:H142"/>
    <mergeCell ref="C143:H143"/>
    <mergeCell ref="B109:H109"/>
    <mergeCell ref="C110:H110"/>
    <mergeCell ref="B99:H99"/>
    <mergeCell ref="B100:H100"/>
    <mergeCell ref="C101:H101"/>
    <mergeCell ref="C102:H102"/>
    <mergeCell ref="C103:H103"/>
    <mergeCell ref="C104:H104"/>
    <mergeCell ref="B94:H94"/>
    <mergeCell ref="B95:H95"/>
    <mergeCell ref="B96:H96"/>
    <mergeCell ref="B97:H97"/>
    <mergeCell ref="B98:H98"/>
    <mergeCell ref="C123:H123"/>
    <mergeCell ref="C124:H124"/>
    <mergeCell ref="C125:H125"/>
    <mergeCell ref="C126:H126"/>
    <mergeCell ref="C89:H89"/>
    <mergeCell ref="C78:H78"/>
    <mergeCell ref="C79:H79"/>
    <mergeCell ref="C80:H80"/>
    <mergeCell ref="C81:H81"/>
    <mergeCell ref="C82:H82"/>
    <mergeCell ref="C83:H83"/>
    <mergeCell ref="C71:H71"/>
    <mergeCell ref="B73:H73"/>
    <mergeCell ref="B74:H74"/>
    <mergeCell ref="B75:H75"/>
    <mergeCell ref="C76:H76"/>
    <mergeCell ref="C77:H77"/>
    <mergeCell ref="C105:H105"/>
    <mergeCell ref="C106:H106"/>
    <mergeCell ref="C107:H107"/>
    <mergeCell ref="C108:H108"/>
    <mergeCell ref="L23:L24"/>
    <mergeCell ref="C50:H50"/>
    <mergeCell ref="C51:H51"/>
    <mergeCell ref="B53:H53"/>
    <mergeCell ref="C54:H54"/>
    <mergeCell ref="C55:H55"/>
    <mergeCell ref="B58:H58"/>
    <mergeCell ref="C44:H44"/>
    <mergeCell ref="C45:H45"/>
    <mergeCell ref="C46:H46"/>
    <mergeCell ref="C47:H47"/>
    <mergeCell ref="C48:H48"/>
    <mergeCell ref="C49:H49"/>
    <mergeCell ref="B38:H38"/>
    <mergeCell ref="B39:H39"/>
    <mergeCell ref="B40:H40"/>
    <mergeCell ref="C41:H41"/>
    <mergeCell ref="C42:H42"/>
    <mergeCell ref="C43:H43"/>
    <mergeCell ref="B36:H36"/>
    <mergeCell ref="I23:K23"/>
    <mergeCell ref="C37:H37"/>
    <mergeCell ref="B18:H18"/>
    <mergeCell ref="B19:H19"/>
    <mergeCell ref="I19:L19"/>
    <mergeCell ref="A15:L15"/>
    <mergeCell ref="B16:H16"/>
    <mergeCell ref="I16:L16"/>
    <mergeCell ref="B17:H17"/>
    <mergeCell ref="I17:L17"/>
    <mergeCell ref="C56:H56"/>
    <mergeCell ref="B1003:H1003"/>
    <mergeCell ref="C1004:H1004"/>
    <mergeCell ref="C1005:H1005"/>
    <mergeCell ref="C1006:H1006"/>
    <mergeCell ref="C1007:H1007"/>
    <mergeCell ref="C1008:H1008"/>
    <mergeCell ref="B30:H30"/>
    <mergeCell ref="B31:H31"/>
    <mergeCell ref="B32:H32"/>
    <mergeCell ref="B33:H33"/>
    <mergeCell ref="B34:H34"/>
    <mergeCell ref="C35:H35"/>
    <mergeCell ref="B25:H25"/>
    <mergeCell ref="B26:H26"/>
    <mergeCell ref="B27:H27"/>
    <mergeCell ref="B28:H28"/>
    <mergeCell ref="B29:H29"/>
    <mergeCell ref="B20:H20"/>
    <mergeCell ref="I20:L20"/>
    <mergeCell ref="B21:H21"/>
    <mergeCell ref="A23:A24"/>
    <mergeCell ref="B23:H24"/>
    <mergeCell ref="C65:H65"/>
    <mergeCell ref="C1078:H1078"/>
    <mergeCell ref="C1061:H1061"/>
    <mergeCell ref="C1062:H1062"/>
    <mergeCell ref="C1063:H1063"/>
    <mergeCell ref="C1064:H1064"/>
    <mergeCell ref="C1065:H1065"/>
    <mergeCell ref="C1066:H1066"/>
    <mergeCell ref="C1067:H1067"/>
    <mergeCell ref="C1068:H1068"/>
    <mergeCell ref="C1069:H1069"/>
    <mergeCell ref="C1070:H1070"/>
    <mergeCell ref="C1071:H1071"/>
    <mergeCell ref="C1072:H1072"/>
    <mergeCell ref="C1073:H1073"/>
    <mergeCell ref="C1074:H1074"/>
    <mergeCell ref="C1075:H1075"/>
    <mergeCell ref="C1034:H1034"/>
    <mergeCell ref="C1035:H1035"/>
    <mergeCell ref="C1036:H1036"/>
    <mergeCell ref="C1037:H1037"/>
    <mergeCell ref="C1042:H1042"/>
    <mergeCell ref="C1043:H1043"/>
    <mergeCell ref="C1044:H1044"/>
    <mergeCell ref="C1045:H1045"/>
    <mergeCell ref="C1046:H1046"/>
    <mergeCell ref="C1047:H1047"/>
    <mergeCell ref="C1048:H1048"/>
    <mergeCell ref="C1049:H1049"/>
    <mergeCell ref="C1050:H1050"/>
    <mergeCell ref="C1051:H1051"/>
    <mergeCell ref="C1052:H1052"/>
    <mergeCell ref="C1053:H1053"/>
    <mergeCell ref="C1076:H1076"/>
    <mergeCell ref="C1077:H1077"/>
    <mergeCell ref="C66:H66"/>
    <mergeCell ref="C67:H67"/>
    <mergeCell ref="C68:H68"/>
    <mergeCell ref="C69:H69"/>
    <mergeCell ref="C70:H70"/>
    <mergeCell ref="B59:H59"/>
    <mergeCell ref="C60:H60"/>
    <mergeCell ref="C61:H61"/>
    <mergeCell ref="C62:H62"/>
    <mergeCell ref="C63:H63"/>
    <mergeCell ref="C1055:H1055"/>
    <mergeCell ref="B1056:H1056"/>
    <mergeCell ref="C1057:H1057"/>
    <mergeCell ref="C1058:H1058"/>
    <mergeCell ref="C1059:H1059"/>
    <mergeCell ref="C1060:H1060"/>
    <mergeCell ref="C1038:H1038"/>
    <mergeCell ref="C1039:H1039"/>
    <mergeCell ref="C1040:H1040"/>
    <mergeCell ref="C1041:H1041"/>
    <mergeCell ref="C64:H64"/>
    <mergeCell ref="C90:H90"/>
    <mergeCell ref="C91:H91"/>
    <mergeCell ref="C92:H92"/>
    <mergeCell ref="C93:H93"/>
    <mergeCell ref="C84:H84"/>
    <mergeCell ref="C85:H85"/>
    <mergeCell ref="C86:H86"/>
    <mergeCell ref="C87:H87"/>
    <mergeCell ref="C88:H88"/>
  </mergeCells>
  <pageMargins left="0.27559055118110237" right="0.23622047244094491" top="0.4" bottom="0.44" header="0.45" footer="0.39370078740157483"/>
  <pageSetup paperSize="5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169"/>
  <sheetViews>
    <sheetView topLeftCell="A1012" workbookViewId="0">
      <selection activeCell="P1024" sqref="P1024"/>
    </sheetView>
  </sheetViews>
  <sheetFormatPr defaultRowHeight="15"/>
  <cols>
    <col min="1" max="1" width="15.5703125" customWidth="1"/>
    <col min="3" max="3" width="16" customWidth="1"/>
    <col min="6" max="6" width="4.42578125" customWidth="1"/>
    <col min="7" max="7" width="4.7109375" hidden="1" customWidth="1"/>
    <col min="8" max="8" width="1.85546875" hidden="1" customWidth="1"/>
    <col min="9" max="9" width="9.140625" customWidth="1"/>
    <col min="10" max="10" width="11.85546875" customWidth="1"/>
    <col min="11" max="11" width="15" customWidth="1"/>
    <col min="12" max="12" width="16.140625" customWidth="1"/>
    <col min="14" max="14" width="11" customWidth="1"/>
    <col min="15" max="15" width="17.28515625" customWidth="1"/>
    <col min="16" max="16" width="15.5703125" customWidth="1"/>
    <col min="17" max="17" width="17.5703125" customWidth="1"/>
    <col min="18" max="18" width="15.140625" customWidth="1"/>
    <col min="19" max="19" width="15.28515625" bestFit="1" customWidth="1"/>
    <col min="20" max="20" width="16.5703125" customWidth="1"/>
    <col min="21" max="21" width="12.28515625" customWidth="1"/>
  </cols>
  <sheetData>
    <row r="1" spans="1:17" ht="15.75">
      <c r="A1" s="357" t="s">
        <v>892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9"/>
    </row>
    <row r="2" spans="1:17" ht="15.75">
      <c r="A2" s="360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2"/>
    </row>
    <row r="3" spans="1:17" ht="15.75">
      <c r="A3" s="363" t="s">
        <v>849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5"/>
    </row>
    <row r="4" spans="1:17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1"/>
      <c r="N4" s="2"/>
      <c r="O4" s="2"/>
      <c r="P4" s="3"/>
    </row>
    <row r="5" spans="1:17">
      <c r="A5" s="4" t="s">
        <v>1</v>
      </c>
      <c r="B5" s="5" t="s">
        <v>2</v>
      </c>
      <c r="C5" s="6" t="s">
        <v>3</v>
      </c>
      <c r="D5" s="6"/>
      <c r="E5" s="6"/>
      <c r="F5" s="6"/>
      <c r="G5" s="6"/>
      <c r="H5" s="6"/>
      <c r="I5" s="6"/>
      <c r="J5" s="6"/>
      <c r="K5" s="6"/>
      <c r="L5" s="7"/>
      <c r="M5" s="4"/>
      <c r="N5" s="6"/>
      <c r="O5" s="6" t="s">
        <v>4</v>
      </c>
      <c r="P5" s="7"/>
    </row>
    <row r="6" spans="1:17">
      <c r="A6" s="4" t="s">
        <v>5</v>
      </c>
      <c r="B6" s="6" t="s">
        <v>2</v>
      </c>
      <c r="C6" s="6" t="s">
        <v>6</v>
      </c>
      <c r="D6" s="6"/>
      <c r="E6" s="6"/>
      <c r="F6" s="6"/>
      <c r="G6" s="6"/>
      <c r="H6" s="6"/>
      <c r="I6" s="6"/>
      <c r="J6" s="6"/>
      <c r="K6" s="6"/>
      <c r="L6" s="7"/>
      <c r="M6" s="4"/>
      <c r="N6" s="6"/>
      <c r="O6" s="6" t="s">
        <v>7</v>
      </c>
      <c r="P6" s="7"/>
    </row>
    <row r="7" spans="1:17">
      <c r="A7" s="4" t="s">
        <v>8</v>
      </c>
      <c r="B7" s="6" t="s">
        <v>2</v>
      </c>
      <c r="C7" s="6" t="s">
        <v>9</v>
      </c>
      <c r="D7" s="6"/>
      <c r="E7" s="6"/>
      <c r="F7" s="6"/>
      <c r="G7" s="6"/>
      <c r="H7" s="6"/>
      <c r="I7" s="6"/>
      <c r="J7" s="6"/>
      <c r="K7" s="6"/>
      <c r="L7" s="7"/>
      <c r="M7" s="4"/>
      <c r="N7" s="6"/>
      <c r="O7" s="6" t="s">
        <v>10</v>
      </c>
      <c r="P7" s="7"/>
    </row>
    <row r="8" spans="1:17">
      <c r="A8" s="4" t="s">
        <v>11</v>
      </c>
      <c r="B8" s="6" t="s">
        <v>2</v>
      </c>
      <c r="C8" s="6" t="s">
        <v>12</v>
      </c>
      <c r="D8" s="6"/>
      <c r="E8" s="6"/>
      <c r="F8" s="6"/>
      <c r="G8" s="6"/>
      <c r="H8" s="6"/>
      <c r="I8" s="6"/>
      <c r="J8" s="6"/>
      <c r="K8" s="6"/>
      <c r="L8" s="7"/>
      <c r="M8" s="4"/>
      <c r="N8" s="6"/>
      <c r="O8" s="6" t="s">
        <v>13</v>
      </c>
      <c r="P8" s="7"/>
    </row>
    <row r="9" spans="1:17">
      <c r="A9" s="4" t="s">
        <v>14</v>
      </c>
      <c r="B9" s="5" t="s">
        <v>2</v>
      </c>
      <c r="C9" s="6" t="s">
        <v>15</v>
      </c>
      <c r="D9" s="6"/>
      <c r="E9" s="6"/>
      <c r="F9" s="6"/>
      <c r="G9" s="6"/>
      <c r="H9" s="6"/>
      <c r="I9" s="6"/>
      <c r="J9" s="6"/>
      <c r="K9" s="6"/>
      <c r="L9" s="7"/>
      <c r="M9" s="4"/>
      <c r="N9" s="6"/>
      <c r="O9" s="6" t="s">
        <v>16</v>
      </c>
      <c r="P9" s="7"/>
    </row>
    <row r="10" spans="1:17">
      <c r="A10" s="4" t="s">
        <v>14</v>
      </c>
      <c r="B10" s="6" t="s">
        <v>2</v>
      </c>
      <c r="C10" s="6" t="s">
        <v>17</v>
      </c>
      <c r="D10" s="6"/>
      <c r="E10" s="6"/>
      <c r="F10" s="6"/>
      <c r="G10" s="6"/>
      <c r="H10" s="8"/>
      <c r="I10" s="6"/>
      <c r="J10" s="6"/>
      <c r="K10" s="8"/>
      <c r="L10" s="7"/>
      <c r="M10" s="4"/>
      <c r="N10" s="6"/>
      <c r="O10" s="8" t="s">
        <v>18</v>
      </c>
      <c r="P10" s="7"/>
      <c r="Q10" s="215"/>
    </row>
    <row r="11" spans="1:17">
      <c r="A11" s="4" t="s">
        <v>19</v>
      </c>
      <c r="B11" s="6" t="s">
        <v>2</v>
      </c>
      <c r="C11" s="6" t="s">
        <v>20</v>
      </c>
      <c r="D11" s="6"/>
      <c r="E11" s="6"/>
      <c r="F11" s="6"/>
      <c r="G11" s="6"/>
      <c r="H11" s="6"/>
      <c r="I11" s="6"/>
      <c r="J11" s="6"/>
      <c r="K11" s="6"/>
      <c r="L11" s="7"/>
      <c r="M11" s="4"/>
      <c r="N11" s="6"/>
      <c r="O11" s="6"/>
      <c r="P11" s="7"/>
      <c r="Q11" s="27"/>
    </row>
    <row r="12" spans="1:17">
      <c r="A12" s="4" t="s">
        <v>21</v>
      </c>
      <c r="B12" s="6" t="s">
        <v>2</v>
      </c>
      <c r="C12" s="388">
        <f>O18</f>
        <v>81000000000</v>
      </c>
      <c r="D12" s="388"/>
      <c r="E12" s="6"/>
      <c r="F12" s="6"/>
      <c r="G12" s="6"/>
      <c r="H12" s="6"/>
      <c r="I12" s="6"/>
      <c r="J12" s="6"/>
      <c r="K12" s="6"/>
      <c r="L12" s="7"/>
      <c r="M12" s="4"/>
      <c r="N12" s="6"/>
      <c r="O12" s="6"/>
      <c r="P12" s="7"/>
      <c r="Q12" s="27"/>
    </row>
    <row r="13" spans="1:17">
      <c r="A13" s="4" t="s">
        <v>22</v>
      </c>
      <c r="B13" s="6" t="s">
        <v>2</v>
      </c>
      <c r="C13" s="9" t="s">
        <v>850</v>
      </c>
      <c r="D13" s="6"/>
      <c r="E13" s="6"/>
      <c r="F13" s="6"/>
      <c r="G13" s="6"/>
      <c r="H13" s="6"/>
      <c r="I13" s="6"/>
      <c r="J13" s="6"/>
      <c r="K13" s="6"/>
      <c r="L13" s="7"/>
      <c r="M13" s="4"/>
      <c r="N13" s="6"/>
      <c r="O13" s="6"/>
      <c r="P13" s="7"/>
      <c r="Q13" s="27"/>
    </row>
    <row r="14" spans="1:17">
      <c r="A14" s="10" t="s">
        <v>23</v>
      </c>
      <c r="B14" s="11" t="s">
        <v>2</v>
      </c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2"/>
      <c r="M14" s="10"/>
      <c r="N14" s="11"/>
      <c r="O14" s="11"/>
      <c r="P14" s="12"/>
      <c r="Q14" s="27"/>
    </row>
    <row r="15" spans="1:17">
      <c r="A15" s="298" t="s">
        <v>25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300"/>
      <c r="Q15" s="27"/>
    </row>
    <row r="16" spans="1:17">
      <c r="A16" s="1" t="s">
        <v>26</v>
      </c>
      <c r="B16" s="301" t="s">
        <v>27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3"/>
      <c r="M16" s="301" t="s">
        <v>28</v>
      </c>
      <c r="N16" s="302"/>
      <c r="O16" s="302"/>
      <c r="P16" s="303"/>
      <c r="Q16" s="27"/>
    </row>
    <row r="17" spans="1:20">
      <c r="A17" s="4" t="s">
        <v>29</v>
      </c>
      <c r="B17" s="295" t="s">
        <v>30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7"/>
      <c r="M17" s="295">
        <v>83.5</v>
      </c>
      <c r="N17" s="296"/>
      <c r="O17" s="296"/>
      <c r="P17" s="297"/>
      <c r="Q17" s="27"/>
    </row>
    <row r="18" spans="1:20">
      <c r="A18" s="4" t="s">
        <v>31</v>
      </c>
      <c r="B18" s="295" t="s">
        <v>32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7"/>
      <c r="M18" s="125"/>
      <c r="N18" s="126"/>
      <c r="O18" s="126">
        <f>P26</f>
        <v>81000000000</v>
      </c>
      <c r="P18" s="127"/>
      <c r="Q18" s="27"/>
    </row>
    <row r="19" spans="1:20">
      <c r="A19" s="4" t="s">
        <v>33</v>
      </c>
      <c r="B19" s="295" t="s">
        <v>34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7"/>
      <c r="M19" s="295" t="s">
        <v>35</v>
      </c>
      <c r="N19" s="296"/>
      <c r="O19" s="296"/>
      <c r="P19" s="297"/>
      <c r="Q19" s="27"/>
    </row>
    <row r="20" spans="1:20">
      <c r="A20" s="4" t="s">
        <v>36</v>
      </c>
      <c r="B20" s="295" t="s">
        <v>37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7"/>
      <c r="M20" s="310">
        <v>1</v>
      </c>
      <c r="N20" s="311"/>
      <c r="O20" s="311"/>
      <c r="P20" s="312"/>
      <c r="Q20" s="27"/>
    </row>
    <row r="21" spans="1:20">
      <c r="A21" s="10" t="s">
        <v>38</v>
      </c>
      <c r="B21" s="313" t="s">
        <v>39</v>
      </c>
      <c r="C21" s="314"/>
      <c r="D21" s="314"/>
      <c r="E21" s="314"/>
      <c r="F21" s="314"/>
      <c r="G21" s="314"/>
      <c r="H21" s="314"/>
      <c r="I21" s="314"/>
      <c r="J21" s="314"/>
      <c r="K21" s="314"/>
      <c r="L21" s="315"/>
      <c r="M21" s="4"/>
      <c r="N21" s="6"/>
      <c r="O21" s="6"/>
      <c r="P21" s="7"/>
      <c r="Q21" s="27"/>
    </row>
    <row r="22" spans="1:20">
      <c r="A22" s="4"/>
      <c r="B22" s="6"/>
      <c r="C22" s="6"/>
      <c r="D22" s="6"/>
      <c r="E22" s="6"/>
      <c r="F22" s="6"/>
      <c r="G22" s="6"/>
      <c r="H22" s="6"/>
      <c r="I22" s="298" t="s">
        <v>942</v>
      </c>
      <c r="J22" s="299"/>
      <c r="K22" s="299"/>
      <c r="L22" s="300"/>
      <c r="M22" s="298" t="s">
        <v>953</v>
      </c>
      <c r="N22" s="299"/>
      <c r="O22" s="299"/>
      <c r="P22" s="300"/>
      <c r="Q22" s="88"/>
    </row>
    <row r="23" spans="1:20">
      <c r="A23" s="316" t="s">
        <v>40</v>
      </c>
      <c r="B23" s="316" t="s">
        <v>41</v>
      </c>
      <c r="C23" s="316"/>
      <c r="D23" s="316"/>
      <c r="E23" s="316"/>
      <c r="F23" s="316"/>
      <c r="G23" s="316"/>
      <c r="H23" s="316"/>
      <c r="I23" s="322" t="s">
        <v>42</v>
      </c>
      <c r="J23" s="322"/>
      <c r="K23" s="322"/>
      <c r="L23" s="317" t="s">
        <v>21</v>
      </c>
      <c r="M23" s="375" t="s">
        <v>42</v>
      </c>
      <c r="N23" s="375"/>
      <c r="O23" s="375"/>
      <c r="P23" s="376" t="s">
        <v>21</v>
      </c>
      <c r="Q23" s="371" t="s">
        <v>937</v>
      </c>
    </row>
    <row r="24" spans="1:20">
      <c r="A24" s="316"/>
      <c r="B24" s="316"/>
      <c r="C24" s="316"/>
      <c r="D24" s="316"/>
      <c r="E24" s="316"/>
      <c r="F24" s="316"/>
      <c r="G24" s="316"/>
      <c r="H24" s="316"/>
      <c r="I24" s="138" t="s">
        <v>43</v>
      </c>
      <c r="J24" s="138" t="s">
        <v>44</v>
      </c>
      <c r="K24" s="138" t="s">
        <v>45</v>
      </c>
      <c r="L24" s="317"/>
      <c r="M24" s="183" t="s">
        <v>43</v>
      </c>
      <c r="N24" s="183" t="s">
        <v>44</v>
      </c>
      <c r="O24" s="183" t="s">
        <v>45</v>
      </c>
      <c r="P24" s="376"/>
      <c r="Q24" s="372"/>
    </row>
    <row r="25" spans="1:20">
      <c r="A25" s="15">
        <v>1</v>
      </c>
      <c r="B25" s="309">
        <v>2</v>
      </c>
      <c r="C25" s="309"/>
      <c r="D25" s="309"/>
      <c r="E25" s="309"/>
      <c r="F25" s="309"/>
      <c r="G25" s="309"/>
      <c r="H25" s="309"/>
      <c r="I25" s="16">
        <v>3</v>
      </c>
      <c r="J25" s="16">
        <v>4</v>
      </c>
      <c r="K25" s="16">
        <v>5</v>
      </c>
      <c r="L25" s="141">
        <v>6</v>
      </c>
      <c r="M25" s="184">
        <v>3</v>
      </c>
      <c r="N25" s="184">
        <v>4</v>
      </c>
      <c r="O25" s="184">
        <v>5</v>
      </c>
      <c r="P25" s="185">
        <v>6</v>
      </c>
      <c r="Q25" s="186"/>
    </row>
    <row r="26" spans="1:20">
      <c r="A26" s="140"/>
      <c r="B26" s="292" t="s">
        <v>46</v>
      </c>
      <c r="C26" s="292"/>
      <c r="D26" s="292"/>
      <c r="E26" s="292"/>
      <c r="F26" s="292"/>
      <c r="G26" s="292"/>
      <c r="H26" s="292"/>
      <c r="I26" s="21"/>
      <c r="J26" s="13"/>
      <c r="K26" s="22"/>
      <c r="L26" s="23">
        <f>L27</f>
        <v>66000000000</v>
      </c>
      <c r="M26" s="187"/>
      <c r="N26" s="97"/>
      <c r="O26" s="22"/>
      <c r="P26" s="23">
        <f>P27</f>
        <v>81000000000</v>
      </c>
      <c r="Q26" s="178">
        <v>81277230015.509995</v>
      </c>
      <c r="S26" s="41">
        <v>15000000000</v>
      </c>
      <c r="T26" s="40">
        <f>+S26+L26</f>
        <v>81000000000</v>
      </c>
    </row>
    <row r="27" spans="1:20">
      <c r="A27" s="140" t="s">
        <v>47</v>
      </c>
      <c r="B27" s="292" t="s">
        <v>48</v>
      </c>
      <c r="C27" s="292"/>
      <c r="D27" s="292"/>
      <c r="E27" s="292"/>
      <c r="F27" s="292"/>
      <c r="G27" s="292"/>
      <c r="H27" s="292"/>
      <c r="I27" s="24"/>
      <c r="J27" s="13"/>
      <c r="K27" s="25"/>
      <c r="L27" s="26">
        <f>+L28+L94</f>
        <v>66000000000</v>
      </c>
      <c r="M27" s="96"/>
      <c r="N27" s="97"/>
      <c r="O27" s="188"/>
      <c r="P27" s="26">
        <f>+P28+P94</f>
        <v>81000000000</v>
      </c>
      <c r="Q27" s="186"/>
      <c r="T27" s="40">
        <f>+P26-T26</f>
        <v>0</v>
      </c>
    </row>
    <row r="28" spans="1:20">
      <c r="A28" s="140" t="s">
        <v>49</v>
      </c>
      <c r="B28" s="292" t="s">
        <v>50</v>
      </c>
      <c r="C28" s="292"/>
      <c r="D28" s="292"/>
      <c r="E28" s="292"/>
      <c r="F28" s="292"/>
      <c r="G28" s="292"/>
      <c r="H28" s="292"/>
      <c r="I28" s="24"/>
      <c r="J28" s="13"/>
      <c r="K28" s="25"/>
      <c r="L28" s="23">
        <f>L29</f>
        <v>35315030000</v>
      </c>
      <c r="M28" s="96"/>
      <c r="N28" s="97"/>
      <c r="O28" s="188"/>
      <c r="P28" s="23">
        <f>P29</f>
        <v>45315030000</v>
      </c>
      <c r="Q28" s="186"/>
      <c r="R28" s="41">
        <v>45315030000</v>
      </c>
    </row>
    <row r="29" spans="1:20">
      <c r="A29" s="140" t="s">
        <v>51</v>
      </c>
      <c r="B29" s="292" t="s">
        <v>52</v>
      </c>
      <c r="C29" s="292"/>
      <c r="D29" s="292"/>
      <c r="E29" s="292"/>
      <c r="F29" s="292"/>
      <c r="G29" s="292"/>
      <c r="H29" s="292"/>
      <c r="I29" s="24"/>
      <c r="J29" s="13"/>
      <c r="K29" s="25"/>
      <c r="L29" s="23">
        <f>L30</f>
        <v>35315030000</v>
      </c>
      <c r="M29" s="96"/>
      <c r="N29" s="97"/>
      <c r="O29" s="188"/>
      <c r="P29" s="23">
        <f>P30</f>
        <v>45315030000</v>
      </c>
      <c r="Q29" s="186"/>
      <c r="R29" s="40">
        <f>+R28-P28</f>
        <v>0</v>
      </c>
    </row>
    <row r="30" spans="1:20">
      <c r="A30" s="140" t="s">
        <v>53</v>
      </c>
      <c r="B30" s="292" t="s">
        <v>52</v>
      </c>
      <c r="C30" s="292"/>
      <c r="D30" s="292"/>
      <c r="E30" s="292"/>
      <c r="F30" s="292"/>
      <c r="G30" s="292"/>
      <c r="H30" s="292"/>
      <c r="I30" s="24"/>
      <c r="J30" s="13"/>
      <c r="K30" s="13"/>
      <c r="L30" s="23">
        <f>L31</f>
        <v>35315030000</v>
      </c>
      <c r="M30" s="96"/>
      <c r="N30" s="97"/>
      <c r="O30" s="97"/>
      <c r="P30" s="23">
        <f>P31</f>
        <v>45315030000</v>
      </c>
      <c r="Q30" s="186"/>
    </row>
    <row r="31" spans="1:20">
      <c r="A31" s="140" t="s">
        <v>54</v>
      </c>
      <c r="B31" s="292" t="s">
        <v>52</v>
      </c>
      <c r="C31" s="292"/>
      <c r="D31" s="292"/>
      <c r="E31" s="292"/>
      <c r="F31" s="292"/>
      <c r="G31" s="292"/>
      <c r="H31" s="292"/>
      <c r="I31" s="24"/>
      <c r="J31" s="13"/>
      <c r="K31" s="28"/>
      <c r="L31" s="23">
        <f>+L34+L36+L40+L53+L59+L75</f>
        <v>35315030000</v>
      </c>
      <c r="M31" s="96"/>
      <c r="N31" s="97"/>
      <c r="O31" s="28"/>
      <c r="P31" s="23">
        <f>+P34+P36+P40+P53+P59+P75</f>
        <v>45315030000</v>
      </c>
      <c r="Q31" s="186"/>
      <c r="R31" s="41"/>
    </row>
    <row r="32" spans="1:20">
      <c r="A32" s="140" t="s">
        <v>55</v>
      </c>
      <c r="B32" s="292" t="s">
        <v>56</v>
      </c>
      <c r="C32" s="292"/>
      <c r="D32" s="292"/>
      <c r="E32" s="292"/>
      <c r="F32" s="292"/>
      <c r="G32" s="292"/>
      <c r="H32" s="292"/>
      <c r="I32" s="24"/>
      <c r="J32" s="13"/>
      <c r="K32" s="25"/>
      <c r="L32" s="23">
        <f>L33</f>
        <v>300000000</v>
      </c>
      <c r="M32" s="96"/>
      <c r="N32" s="97"/>
      <c r="O32" s="188"/>
      <c r="P32" s="23">
        <f>P33</f>
        <v>450000000</v>
      </c>
      <c r="Q32" s="186"/>
      <c r="R32" s="40"/>
    </row>
    <row r="33" spans="1:17">
      <c r="A33" s="140" t="s">
        <v>57</v>
      </c>
      <c r="B33" s="308" t="s">
        <v>58</v>
      </c>
      <c r="C33" s="308"/>
      <c r="D33" s="308"/>
      <c r="E33" s="308"/>
      <c r="F33" s="308"/>
      <c r="G33" s="308"/>
      <c r="H33" s="308"/>
      <c r="I33" s="24"/>
      <c r="J33" s="13"/>
      <c r="K33" s="22"/>
      <c r="L33" s="23">
        <f>+L34+L36</f>
        <v>300000000</v>
      </c>
      <c r="M33" s="96"/>
      <c r="N33" s="97"/>
      <c r="O33" s="22"/>
      <c r="P33" s="23">
        <f>+P34+P36</f>
        <v>450000000</v>
      </c>
      <c r="Q33" s="186"/>
    </row>
    <row r="34" spans="1:17">
      <c r="A34" s="140" t="s">
        <v>59</v>
      </c>
      <c r="B34" s="321" t="s">
        <v>60</v>
      </c>
      <c r="C34" s="321"/>
      <c r="D34" s="321"/>
      <c r="E34" s="321"/>
      <c r="F34" s="321"/>
      <c r="G34" s="321"/>
      <c r="H34" s="321"/>
      <c r="I34" s="24"/>
      <c r="J34" s="13"/>
      <c r="K34" s="13"/>
      <c r="L34" s="23">
        <f>SUM(L35)</f>
        <v>250000000</v>
      </c>
      <c r="M34" s="96"/>
      <c r="N34" s="97"/>
      <c r="O34" s="97"/>
      <c r="P34" s="23">
        <f>SUM(P35)</f>
        <v>400000000</v>
      </c>
      <c r="Q34" s="58">
        <v>328371856</v>
      </c>
    </row>
    <row r="35" spans="1:17">
      <c r="A35" s="30"/>
      <c r="B35" s="228">
        <v>1</v>
      </c>
      <c r="C35" s="293" t="s">
        <v>61</v>
      </c>
      <c r="D35" s="293"/>
      <c r="E35" s="293"/>
      <c r="F35" s="293"/>
      <c r="G35" s="293"/>
      <c r="H35" s="293"/>
      <c r="I35" s="24">
        <v>1</v>
      </c>
      <c r="J35" s="24" t="s">
        <v>62</v>
      </c>
      <c r="K35" s="32">
        <v>250000000</v>
      </c>
      <c r="L35" s="32">
        <f>I35*K35</f>
        <v>250000000</v>
      </c>
      <c r="M35" s="96">
        <v>1</v>
      </c>
      <c r="N35" s="96" t="s">
        <v>62</v>
      </c>
      <c r="O35" s="32">
        <v>400000000</v>
      </c>
      <c r="P35" s="32">
        <f>M35*O35</f>
        <v>400000000</v>
      </c>
      <c r="Q35" s="58"/>
    </row>
    <row r="36" spans="1:17">
      <c r="A36" s="140" t="s">
        <v>889</v>
      </c>
      <c r="B36" s="321" t="s">
        <v>890</v>
      </c>
      <c r="C36" s="321"/>
      <c r="D36" s="321"/>
      <c r="E36" s="321"/>
      <c r="F36" s="321"/>
      <c r="G36" s="321"/>
      <c r="H36" s="321"/>
      <c r="I36" s="24"/>
      <c r="J36" s="13"/>
      <c r="K36" s="13"/>
      <c r="L36" s="23">
        <f>SUM(L37)</f>
        <v>50000000</v>
      </c>
      <c r="M36" s="96"/>
      <c r="N36" s="97"/>
      <c r="O36" s="97"/>
      <c r="P36" s="23">
        <f>SUM(P37)</f>
        <v>50000000</v>
      </c>
      <c r="Q36" s="58">
        <v>519556</v>
      </c>
    </row>
    <row r="37" spans="1:17">
      <c r="A37" s="30"/>
      <c r="B37" s="31">
        <v>1</v>
      </c>
      <c r="C37" s="291" t="s">
        <v>891</v>
      </c>
      <c r="D37" s="291"/>
      <c r="E37" s="291"/>
      <c r="F37" s="291"/>
      <c r="G37" s="291"/>
      <c r="H37" s="291"/>
      <c r="I37" s="24">
        <v>1</v>
      </c>
      <c r="J37" s="24" t="s">
        <v>62</v>
      </c>
      <c r="K37" s="32">
        <v>50000000</v>
      </c>
      <c r="L37" s="32">
        <f>I37*K37</f>
        <v>50000000</v>
      </c>
      <c r="M37" s="96">
        <v>1</v>
      </c>
      <c r="N37" s="96" t="s">
        <v>62</v>
      </c>
      <c r="O37" s="32">
        <v>50000000</v>
      </c>
      <c r="P37" s="32">
        <f>M37*O37</f>
        <v>50000000</v>
      </c>
      <c r="Q37" s="58"/>
    </row>
    <row r="38" spans="1:17">
      <c r="A38" s="140" t="s">
        <v>63</v>
      </c>
      <c r="B38" s="292" t="s">
        <v>64</v>
      </c>
      <c r="C38" s="292"/>
      <c r="D38" s="292"/>
      <c r="E38" s="292"/>
      <c r="F38" s="292"/>
      <c r="G38" s="292"/>
      <c r="H38" s="292"/>
      <c r="I38" s="24"/>
      <c r="J38" s="13"/>
      <c r="K38" s="13"/>
      <c r="L38" s="23">
        <f>L39</f>
        <v>7768879000</v>
      </c>
      <c r="M38" s="96"/>
      <c r="N38" s="97"/>
      <c r="O38" s="97"/>
      <c r="P38" s="23">
        <f>P39</f>
        <v>9971550000</v>
      </c>
      <c r="Q38" s="58"/>
    </row>
    <row r="39" spans="1:17">
      <c r="A39" s="140" t="s">
        <v>65</v>
      </c>
      <c r="B39" s="292" t="s">
        <v>66</v>
      </c>
      <c r="C39" s="292"/>
      <c r="D39" s="292"/>
      <c r="E39" s="292"/>
      <c r="F39" s="292"/>
      <c r="G39" s="292"/>
      <c r="H39" s="292"/>
      <c r="I39" s="24"/>
      <c r="J39" s="13"/>
      <c r="K39" s="13"/>
      <c r="L39" s="23">
        <f>+L40+L53</f>
        <v>7768879000</v>
      </c>
      <c r="M39" s="96"/>
      <c r="N39" s="97"/>
      <c r="O39" s="97"/>
      <c r="P39" s="23">
        <f>+P40+P53</f>
        <v>9971550000</v>
      </c>
      <c r="Q39" s="58"/>
    </row>
    <row r="40" spans="1:17">
      <c r="A40" s="140" t="s">
        <v>67</v>
      </c>
      <c r="B40" s="292" t="s">
        <v>68</v>
      </c>
      <c r="C40" s="292"/>
      <c r="D40" s="292"/>
      <c r="E40" s="292"/>
      <c r="F40" s="292"/>
      <c r="G40" s="292"/>
      <c r="H40" s="292"/>
      <c r="I40" s="24"/>
      <c r="J40" s="13"/>
      <c r="K40" s="22"/>
      <c r="L40" s="26">
        <f>SUM(L41:L52)</f>
        <v>6285004000</v>
      </c>
      <c r="M40" s="96"/>
      <c r="N40" s="97"/>
      <c r="O40" s="22"/>
      <c r="P40" s="26">
        <f>SUM(P41:P51)</f>
        <v>8178150000</v>
      </c>
      <c r="Q40" s="58">
        <v>8179069544</v>
      </c>
    </row>
    <row r="41" spans="1:17">
      <c r="A41" s="148"/>
      <c r="B41" s="31">
        <v>1</v>
      </c>
      <c r="C41" s="291" t="s">
        <v>69</v>
      </c>
      <c r="D41" s="291"/>
      <c r="E41" s="291"/>
      <c r="F41" s="291"/>
      <c r="G41" s="291"/>
      <c r="H41" s="291"/>
      <c r="I41" s="34">
        <f>1*8</f>
        <v>8</v>
      </c>
      <c r="J41" s="34" t="s">
        <v>70</v>
      </c>
      <c r="K41" s="35">
        <v>4875500</v>
      </c>
      <c r="L41" s="36">
        <f>I41*K41</f>
        <v>39004000</v>
      </c>
      <c r="M41" s="189">
        <f>1*12</f>
        <v>12</v>
      </c>
      <c r="N41" s="189" t="s">
        <v>70</v>
      </c>
      <c r="O41" s="190">
        <v>4900000</v>
      </c>
      <c r="P41" s="36">
        <f>M41*O41</f>
        <v>58800000</v>
      </c>
      <c r="Q41" s="58"/>
    </row>
    <row r="42" spans="1:17">
      <c r="A42" s="30"/>
      <c r="B42" s="37"/>
      <c r="C42" s="290" t="s">
        <v>71</v>
      </c>
      <c r="D42" s="290"/>
      <c r="E42" s="290"/>
      <c r="F42" s="290"/>
      <c r="G42" s="290"/>
      <c r="H42" s="290"/>
      <c r="I42" s="38"/>
      <c r="J42" s="38"/>
      <c r="K42" s="38"/>
      <c r="L42" s="39"/>
      <c r="M42" s="191"/>
      <c r="N42" s="191"/>
      <c r="O42" s="191"/>
      <c r="P42" s="39"/>
      <c r="Q42" s="58"/>
    </row>
    <row r="43" spans="1:17">
      <c r="A43" s="30"/>
      <c r="B43" s="31">
        <v>2</v>
      </c>
      <c r="C43" s="291" t="s">
        <v>69</v>
      </c>
      <c r="D43" s="291"/>
      <c r="E43" s="291"/>
      <c r="F43" s="291"/>
      <c r="G43" s="291"/>
      <c r="H43" s="291"/>
      <c r="I43" s="34">
        <f>4*8</f>
        <v>32</v>
      </c>
      <c r="J43" s="34" t="s">
        <v>70</v>
      </c>
      <c r="K43" s="35">
        <v>3562500</v>
      </c>
      <c r="L43" s="36">
        <f t="shared" ref="L43" si="0">I43*K43</f>
        <v>114000000</v>
      </c>
      <c r="M43" s="189">
        <f>4*12</f>
        <v>48</v>
      </c>
      <c r="N43" s="189" t="s">
        <v>70</v>
      </c>
      <c r="O43" s="190">
        <v>3600000</v>
      </c>
      <c r="P43" s="36">
        <f t="shared" ref="P43" si="1">M43*O43</f>
        <v>172800000</v>
      </c>
      <c r="Q43" s="58"/>
    </row>
    <row r="44" spans="1:17">
      <c r="A44" s="30"/>
      <c r="B44" s="37"/>
      <c r="C44" s="290" t="s">
        <v>72</v>
      </c>
      <c r="D44" s="290"/>
      <c r="E44" s="290"/>
      <c r="F44" s="290"/>
      <c r="G44" s="290"/>
      <c r="H44" s="290"/>
      <c r="I44" s="38"/>
      <c r="J44" s="38"/>
      <c r="K44" s="38"/>
      <c r="L44" s="39"/>
      <c r="M44" s="191"/>
      <c r="N44" s="191"/>
      <c r="O44" s="191"/>
      <c r="P44" s="39"/>
      <c r="Q44" s="58"/>
    </row>
    <row r="45" spans="1:17">
      <c r="A45" s="30"/>
      <c r="B45" s="31">
        <v>3</v>
      </c>
      <c r="C45" s="291" t="s">
        <v>69</v>
      </c>
      <c r="D45" s="291"/>
      <c r="E45" s="291"/>
      <c r="F45" s="291"/>
      <c r="G45" s="291"/>
      <c r="H45" s="291"/>
      <c r="I45" s="34">
        <f>9*8</f>
        <v>72</v>
      </c>
      <c r="J45" s="34" t="s">
        <v>70</v>
      </c>
      <c r="K45" s="35">
        <v>2250000</v>
      </c>
      <c r="L45" s="36">
        <f t="shared" ref="L45" si="2">I45*K45</f>
        <v>162000000</v>
      </c>
      <c r="M45" s="189">
        <f>8*12</f>
        <v>96</v>
      </c>
      <c r="N45" s="189" t="s">
        <v>70</v>
      </c>
      <c r="O45" s="190">
        <v>2300000</v>
      </c>
      <c r="P45" s="36">
        <f t="shared" ref="P45" si="3">M45*O45</f>
        <v>220800000</v>
      </c>
      <c r="Q45" s="58"/>
    </row>
    <row r="46" spans="1:17">
      <c r="A46" s="30"/>
      <c r="B46" s="37"/>
      <c r="C46" s="290" t="s">
        <v>73</v>
      </c>
      <c r="D46" s="290"/>
      <c r="E46" s="290"/>
      <c r="F46" s="290"/>
      <c r="G46" s="290"/>
      <c r="H46" s="290"/>
      <c r="I46" s="38"/>
      <c r="J46" s="38"/>
      <c r="K46" s="38"/>
      <c r="L46" s="39"/>
      <c r="M46" s="191"/>
      <c r="N46" s="191"/>
      <c r="O46" s="191"/>
      <c r="P46" s="39"/>
      <c r="Q46" s="58"/>
    </row>
    <row r="47" spans="1:17">
      <c r="A47" s="30"/>
      <c r="B47" s="31">
        <v>4</v>
      </c>
      <c r="C47" s="291" t="s">
        <v>69</v>
      </c>
      <c r="D47" s="291"/>
      <c r="E47" s="291"/>
      <c r="F47" s="291"/>
      <c r="G47" s="291"/>
      <c r="H47" s="291"/>
      <c r="I47" s="34">
        <f>271*8</f>
        <v>2168</v>
      </c>
      <c r="J47" s="34" t="s">
        <v>70</v>
      </c>
      <c r="K47" s="35">
        <v>1625000</v>
      </c>
      <c r="L47" s="36">
        <f t="shared" ref="L47" si="4">I47*K47</f>
        <v>3523000000</v>
      </c>
      <c r="M47" s="189">
        <f>278*12</f>
        <v>3336</v>
      </c>
      <c r="N47" s="189" t="s">
        <v>70</v>
      </c>
      <c r="O47" s="190">
        <v>1650000</v>
      </c>
      <c r="P47" s="36">
        <f t="shared" ref="P47" si="5">M47*O47</f>
        <v>5504400000</v>
      </c>
      <c r="Q47" s="58"/>
    </row>
    <row r="48" spans="1:17">
      <c r="A48" s="30"/>
      <c r="B48" s="37"/>
      <c r="C48" s="290" t="s">
        <v>910</v>
      </c>
      <c r="D48" s="290"/>
      <c r="E48" s="290"/>
      <c r="F48" s="290"/>
      <c r="G48" s="290"/>
      <c r="H48" s="290"/>
      <c r="I48" s="38"/>
      <c r="J48" s="38"/>
      <c r="K48" s="38"/>
      <c r="L48" s="39"/>
      <c r="M48" s="191"/>
      <c r="N48" s="191"/>
      <c r="O48" s="191"/>
      <c r="P48" s="39"/>
      <c r="Q48" s="58"/>
    </row>
    <row r="49" spans="1:17">
      <c r="A49" s="30"/>
      <c r="B49" s="31">
        <v>5</v>
      </c>
      <c r="C49" s="291" t="s">
        <v>69</v>
      </c>
      <c r="D49" s="291"/>
      <c r="E49" s="291"/>
      <c r="F49" s="291"/>
      <c r="G49" s="291"/>
      <c r="H49" s="291"/>
      <c r="I49" s="34">
        <f>86*8</f>
        <v>688</v>
      </c>
      <c r="J49" s="34" t="s">
        <v>70</v>
      </c>
      <c r="K49" s="35">
        <v>1812500</v>
      </c>
      <c r="L49" s="36">
        <f t="shared" ref="L49" si="6">I49*K49</f>
        <v>1247000000</v>
      </c>
      <c r="M49" s="189">
        <f>73*12</f>
        <v>876</v>
      </c>
      <c r="N49" s="189" t="s">
        <v>70</v>
      </c>
      <c r="O49" s="190">
        <v>1850000</v>
      </c>
      <c r="P49" s="36">
        <f t="shared" ref="P49" si="7">M49*O49</f>
        <v>1620600000</v>
      </c>
      <c r="Q49" s="58"/>
    </row>
    <row r="50" spans="1:17">
      <c r="A50" s="30"/>
      <c r="B50" s="37"/>
      <c r="C50" s="290" t="s">
        <v>75</v>
      </c>
      <c r="D50" s="290"/>
      <c r="E50" s="290"/>
      <c r="F50" s="290"/>
      <c r="G50" s="290"/>
      <c r="H50" s="290"/>
      <c r="I50" s="42"/>
      <c r="J50" s="42"/>
      <c r="K50" s="42"/>
      <c r="L50" s="43"/>
      <c r="M50" s="192"/>
      <c r="N50" s="192"/>
      <c r="O50" s="192"/>
      <c r="P50" s="43"/>
      <c r="Q50" s="58"/>
    </row>
    <row r="51" spans="1:17">
      <c r="A51" s="30"/>
      <c r="B51" s="44">
        <v>6</v>
      </c>
      <c r="C51" s="318" t="s">
        <v>76</v>
      </c>
      <c r="D51" s="319"/>
      <c r="E51" s="319"/>
      <c r="F51" s="319"/>
      <c r="G51" s="319"/>
      <c r="H51" s="320"/>
      <c r="I51" s="24">
        <v>2</v>
      </c>
      <c r="J51" s="24" t="s">
        <v>691</v>
      </c>
      <c r="K51" s="32">
        <v>600000000</v>
      </c>
      <c r="L51" s="32">
        <f>+I51*K51</f>
        <v>1200000000</v>
      </c>
      <c r="M51" s="96">
        <v>2</v>
      </c>
      <c r="N51" s="96" t="s">
        <v>691</v>
      </c>
      <c r="O51" s="32">
        <f>300000000+375000</f>
        <v>300375000</v>
      </c>
      <c r="P51" s="32">
        <f>+M51*O51</f>
        <v>600750000</v>
      </c>
      <c r="Q51" s="58"/>
    </row>
    <row r="52" spans="1:17">
      <c r="A52" s="30"/>
      <c r="B52" s="44">
        <v>7</v>
      </c>
      <c r="C52" s="142" t="s">
        <v>873</v>
      </c>
      <c r="D52" s="143"/>
      <c r="E52" s="143"/>
      <c r="F52" s="143"/>
      <c r="G52" s="143"/>
      <c r="H52" s="144"/>
      <c r="I52" s="24"/>
      <c r="J52" s="24"/>
      <c r="K52" s="32"/>
      <c r="L52" s="32"/>
      <c r="M52" s="96"/>
      <c r="N52" s="96"/>
      <c r="O52" s="32"/>
      <c r="P52" s="32"/>
      <c r="Q52" s="58"/>
    </row>
    <row r="53" spans="1:17">
      <c r="A53" s="145" t="s">
        <v>77</v>
      </c>
      <c r="B53" s="321" t="s">
        <v>78</v>
      </c>
      <c r="C53" s="321"/>
      <c r="D53" s="321"/>
      <c r="E53" s="321"/>
      <c r="F53" s="321"/>
      <c r="G53" s="321"/>
      <c r="H53" s="321"/>
      <c r="I53" s="24"/>
      <c r="J53" s="13"/>
      <c r="K53" s="22"/>
      <c r="L53" s="26">
        <f>SUM(L54:L57)</f>
        <v>1483875000</v>
      </c>
      <c r="M53" s="96"/>
      <c r="N53" s="97"/>
      <c r="O53" s="22"/>
      <c r="P53" s="26">
        <f>SUM(P54:P57)</f>
        <v>1793400000</v>
      </c>
      <c r="Q53" s="58">
        <v>765618750</v>
      </c>
    </row>
    <row r="54" spans="1:17">
      <c r="A54" s="148"/>
      <c r="B54" s="31">
        <v>1</v>
      </c>
      <c r="C54" s="291" t="s">
        <v>69</v>
      </c>
      <c r="D54" s="291"/>
      <c r="E54" s="291"/>
      <c r="F54" s="291"/>
      <c r="G54" s="291"/>
      <c r="H54" s="291"/>
      <c r="I54" s="34">
        <f>83*9</f>
        <v>747</v>
      </c>
      <c r="J54" s="34" t="s">
        <v>70</v>
      </c>
      <c r="K54" s="35">
        <v>1625000</v>
      </c>
      <c r="L54" s="36">
        <f>+I54*K54</f>
        <v>1213875000</v>
      </c>
      <c r="M54" s="189">
        <f>83*12</f>
        <v>996</v>
      </c>
      <c r="N54" s="189" t="s">
        <v>70</v>
      </c>
      <c r="O54" s="190">
        <v>1650000</v>
      </c>
      <c r="P54" s="36">
        <f>+M54*O54</f>
        <v>1643400000</v>
      </c>
      <c r="Q54" s="58"/>
    </row>
    <row r="55" spans="1:17">
      <c r="A55" s="30"/>
      <c r="B55" s="52"/>
      <c r="C55" s="289" t="s">
        <v>909</v>
      </c>
      <c r="D55" s="289"/>
      <c r="E55" s="289"/>
      <c r="F55" s="289"/>
      <c r="G55" s="289"/>
      <c r="H55" s="289"/>
      <c r="I55" s="38"/>
      <c r="J55" s="38"/>
      <c r="K55" s="38"/>
      <c r="L55" s="39"/>
      <c r="M55" s="191"/>
      <c r="N55" s="191"/>
      <c r="O55" s="191"/>
      <c r="P55" s="39"/>
      <c r="Q55" s="58"/>
    </row>
    <row r="56" spans="1:17">
      <c r="A56" s="30"/>
      <c r="B56" s="49">
        <v>2</v>
      </c>
      <c r="C56" s="304" t="s">
        <v>76</v>
      </c>
      <c r="D56" s="305"/>
      <c r="E56" s="305"/>
      <c r="F56" s="305"/>
      <c r="G56" s="305"/>
      <c r="H56" s="306"/>
      <c r="I56" s="34">
        <v>2</v>
      </c>
      <c r="J56" s="34" t="s">
        <v>691</v>
      </c>
      <c r="K56" s="36">
        <v>135000000</v>
      </c>
      <c r="L56" s="36">
        <f>+I56*K56</f>
        <v>270000000</v>
      </c>
      <c r="M56" s="189">
        <v>2</v>
      </c>
      <c r="N56" s="189" t="s">
        <v>691</v>
      </c>
      <c r="O56" s="36">
        <v>75000000</v>
      </c>
      <c r="P56" s="36">
        <f>+M56*O56</f>
        <v>150000000</v>
      </c>
      <c r="Q56" s="58"/>
    </row>
    <row r="57" spans="1:17">
      <c r="A57" s="30"/>
      <c r="B57" s="37"/>
      <c r="C57" s="146"/>
      <c r="D57" s="147"/>
      <c r="E57" s="147"/>
      <c r="F57" s="147"/>
      <c r="G57" s="147"/>
      <c r="H57" s="153"/>
      <c r="I57" s="38"/>
      <c r="J57" s="38"/>
      <c r="K57" s="38"/>
      <c r="L57" s="39"/>
      <c r="M57" s="191"/>
      <c r="N57" s="191"/>
      <c r="O57" s="191"/>
      <c r="P57" s="39"/>
      <c r="Q57" s="58"/>
    </row>
    <row r="58" spans="1:17">
      <c r="A58" s="140" t="s">
        <v>79</v>
      </c>
      <c r="B58" s="292" t="s">
        <v>80</v>
      </c>
      <c r="C58" s="292"/>
      <c r="D58" s="292"/>
      <c r="E58" s="292"/>
      <c r="F58" s="292"/>
      <c r="G58" s="292"/>
      <c r="H58" s="292"/>
      <c r="I58" s="24"/>
      <c r="J58" s="13"/>
      <c r="K58" s="13"/>
      <c r="L58" s="23">
        <f>SUM(L59)</f>
        <v>102821000</v>
      </c>
      <c r="M58" s="96"/>
      <c r="N58" s="97"/>
      <c r="O58" s="97"/>
      <c r="P58" s="23">
        <f>SUM(P59)</f>
        <v>24500000</v>
      </c>
      <c r="Q58" s="58"/>
    </row>
    <row r="59" spans="1:17">
      <c r="A59" s="140" t="s">
        <v>81</v>
      </c>
      <c r="B59" s="292" t="s">
        <v>82</v>
      </c>
      <c r="C59" s="292"/>
      <c r="D59" s="292"/>
      <c r="E59" s="292"/>
      <c r="F59" s="292"/>
      <c r="G59" s="292"/>
      <c r="H59" s="292"/>
      <c r="I59" s="24"/>
      <c r="J59" s="13"/>
      <c r="K59" s="13"/>
      <c r="L59" s="23">
        <f>SUM(L60:L72)</f>
        <v>102821000</v>
      </c>
      <c r="M59" s="96"/>
      <c r="N59" s="97"/>
      <c r="O59" s="97"/>
      <c r="P59" s="23">
        <f>SUM(P60:P71)</f>
        <v>24500000</v>
      </c>
      <c r="Q59" s="58">
        <v>134750000</v>
      </c>
    </row>
    <row r="60" spans="1:17">
      <c r="A60" s="148"/>
      <c r="B60" s="49">
        <v>1</v>
      </c>
      <c r="C60" s="290" t="s">
        <v>83</v>
      </c>
      <c r="D60" s="290"/>
      <c r="E60" s="290"/>
      <c r="F60" s="290"/>
      <c r="G60" s="290"/>
      <c r="H60" s="290"/>
      <c r="I60" s="34">
        <f>1*9</f>
        <v>9</v>
      </c>
      <c r="J60" s="50" t="s">
        <v>70</v>
      </c>
      <c r="K60" s="36">
        <v>105000</v>
      </c>
      <c r="L60" s="36">
        <f>I60*K60</f>
        <v>945000</v>
      </c>
      <c r="M60" s="189"/>
      <c r="N60" s="193"/>
      <c r="O60" s="36"/>
      <c r="P60" s="36"/>
      <c r="Q60" s="58"/>
    </row>
    <row r="61" spans="1:17">
      <c r="A61" s="30"/>
      <c r="B61" s="37"/>
      <c r="C61" s="290" t="s">
        <v>867</v>
      </c>
      <c r="D61" s="290"/>
      <c r="E61" s="290"/>
      <c r="F61" s="290"/>
      <c r="G61" s="290"/>
      <c r="H61" s="290"/>
      <c r="I61" s="38"/>
      <c r="J61" s="51"/>
      <c r="K61" s="39"/>
      <c r="L61" s="39"/>
      <c r="M61" s="191"/>
      <c r="N61" s="194"/>
      <c r="O61" s="39"/>
      <c r="P61" s="39"/>
      <c r="Q61" s="58"/>
    </row>
    <row r="62" spans="1:17">
      <c r="A62" s="30"/>
      <c r="B62" s="31">
        <v>2</v>
      </c>
      <c r="C62" s="291" t="s">
        <v>83</v>
      </c>
      <c r="D62" s="291"/>
      <c r="E62" s="291"/>
      <c r="F62" s="291"/>
      <c r="G62" s="291"/>
      <c r="H62" s="291"/>
      <c r="I62" s="34">
        <f>2*9</f>
        <v>18</v>
      </c>
      <c r="J62" s="50" t="s">
        <v>70</v>
      </c>
      <c r="K62" s="36">
        <v>200000</v>
      </c>
      <c r="L62" s="36">
        <f t="shared" ref="L62" si="8">I62*K62</f>
        <v>3600000</v>
      </c>
      <c r="M62" s="189"/>
      <c r="N62" s="193"/>
      <c r="O62" s="36"/>
      <c r="P62" s="36">
        <f t="shared" ref="P62" si="9">M62*O62</f>
        <v>0</v>
      </c>
      <c r="Q62" s="58"/>
    </row>
    <row r="63" spans="1:17">
      <c r="A63" s="30"/>
      <c r="B63" s="52"/>
      <c r="C63" s="289" t="s">
        <v>868</v>
      </c>
      <c r="D63" s="289"/>
      <c r="E63" s="289"/>
      <c r="F63" s="289"/>
      <c r="G63" s="289"/>
      <c r="H63" s="289"/>
      <c r="I63" s="38"/>
      <c r="J63" s="51"/>
      <c r="K63" s="39"/>
      <c r="L63" s="39"/>
      <c r="M63" s="191"/>
      <c r="N63" s="194"/>
      <c r="O63" s="39"/>
      <c r="P63" s="39"/>
      <c r="Q63" s="58"/>
    </row>
    <row r="64" spans="1:17">
      <c r="A64" s="30"/>
      <c r="B64" s="49">
        <v>3</v>
      </c>
      <c r="C64" s="290" t="s">
        <v>83</v>
      </c>
      <c r="D64" s="290"/>
      <c r="E64" s="290"/>
      <c r="F64" s="290"/>
      <c r="G64" s="290"/>
      <c r="H64" s="290"/>
      <c r="I64" s="34">
        <f>3*9</f>
        <v>27</v>
      </c>
      <c r="J64" s="50" t="s">
        <v>70</v>
      </c>
      <c r="K64" s="36">
        <v>287500</v>
      </c>
      <c r="L64" s="36">
        <f t="shared" ref="L64" si="10">I64*K64</f>
        <v>7762500</v>
      </c>
      <c r="M64" s="189"/>
      <c r="N64" s="193"/>
      <c r="O64" s="36"/>
      <c r="P64" s="36">
        <f t="shared" ref="P64" si="11">M64*O64</f>
        <v>0</v>
      </c>
      <c r="Q64" s="58"/>
    </row>
    <row r="65" spans="1:17">
      <c r="A65" s="30"/>
      <c r="B65" s="37"/>
      <c r="C65" s="290" t="s">
        <v>869</v>
      </c>
      <c r="D65" s="290"/>
      <c r="E65" s="290"/>
      <c r="F65" s="290"/>
      <c r="G65" s="290"/>
      <c r="H65" s="290"/>
      <c r="I65" s="38"/>
      <c r="J65" s="51"/>
      <c r="K65" s="39"/>
      <c r="L65" s="39"/>
      <c r="M65" s="191"/>
      <c r="N65" s="194"/>
      <c r="O65" s="39"/>
      <c r="P65" s="39"/>
      <c r="Q65" s="58"/>
    </row>
    <row r="66" spans="1:17">
      <c r="A66" s="30"/>
      <c r="B66" s="31">
        <v>4</v>
      </c>
      <c r="C66" s="291" t="s">
        <v>83</v>
      </c>
      <c r="D66" s="291"/>
      <c r="E66" s="291"/>
      <c r="F66" s="291"/>
      <c r="G66" s="291"/>
      <c r="H66" s="291"/>
      <c r="I66" s="34">
        <f>1*9</f>
        <v>9</v>
      </c>
      <c r="J66" s="50" t="s">
        <v>70</v>
      </c>
      <c r="K66" s="36">
        <v>107000</v>
      </c>
      <c r="L66" s="36">
        <f t="shared" ref="L66" si="12">I66*K66</f>
        <v>963000</v>
      </c>
      <c r="M66" s="189"/>
      <c r="N66" s="193"/>
      <c r="O66" s="36"/>
      <c r="P66" s="36"/>
      <c r="Q66" s="58"/>
    </row>
    <row r="67" spans="1:17">
      <c r="A67" s="30"/>
      <c r="B67" s="52"/>
      <c r="C67" s="289" t="s">
        <v>870</v>
      </c>
      <c r="D67" s="289"/>
      <c r="E67" s="289"/>
      <c r="F67" s="289"/>
      <c r="G67" s="289"/>
      <c r="H67" s="289"/>
      <c r="I67" s="38"/>
      <c r="J67" s="51"/>
      <c r="K67" s="39"/>
      <c r="L67" s="39"/>
      <c r="M67" s="191"/>
      <c r="N67" s="194"/>
      <c r="O67" s="39"/>
      <c r="P67" s="39"/>
      <c r="Q67" s="58"/>
    </row>
    <row r="68" spans="1:17">
      <c r="A68" s="30"/>
      <c r="B68" s="49">
        <v>5</v>
      </c>
      <c r="C68" s="290" t="s">
        <v>83</v>
      </c>
      <c r="D68" s="290"/>
      <c r="E68" s="290"/>
      <c r="F68" s="290"/>
      <c r="G68" s="290"/>
      <c r="H68" s="290"/>
      <c r="I68" s="34">
        <f>1*9</f>
        <v>9</v>
      </c>
      <c r="J68" s="50" t="s">
        <v>70</v>
      </c>
      <c r="K68" s="36">
        <v>750000</v>
      </c>
      <c r="L68" s="36">
        <f t="shared" ref="L68" si="13">I68*K68</f>
        <v>6750000</v>
      </c>
      <c r="M68" s="189">
        <f>1*2</f>
        <v>2</v>
      </c>
      <c r="N68" s="193" t="s">
        <v>70</v>
      </c>
      <c r="O68" s="36">
        <v>750000</v>
      </c>
      <c r="P68" s="36">
        <f t="shared" ref="P68" si="14">M68*O68</f>
        <v>1500000</v>
      </c>
      <c r="Q68" s="58"/>
    </row>
    <row r="69" spans="1:17">
      <c r="A69" s="30"/>
      <c r="B69" s="37"/>
      <c r="C69" s="290" t="s">
        <v>911</v>
      </c>
      <c r="D69" s="290"/>
      <c r="E69" s="290"/>
      <c r="F69" s="290"/>
      <c r="G69" s="290"/>
      <c r="H69" s="290"/>
      <c r="I69" s="38"/>
      <c r="J69" s="51"/>
      <c r="K69" s="39"/>
      <c r="L69" s="39"/>
      <c r="M69" s="191"/>
      <c r="N69" s="194"/>
      <c r="O69" s="39"/>
      <c r="P69" s="39"/>
      <c r="Q69" s="58"/>
    </row>
    <row r="70" spans="1:17">
      <c r="A70" s="30"/>
      <c r="B70" s="31">
        <v>6</v>
      </c>
      <c r="C70" s="291" t="s">
        <v>83</v>
      </c>
      <c r="D70" s="291"/>
      <c r="E70" s="291"/>
      <c r="F70" s="291"/>
      <c r="G70" s="291"/>
      <c r="H70" s="291"/>
      <c r="I70" s="34">
        <f>8*9</f>
        <v>72</v>
      </c>
      <c r="J70" s="50" t="s">
        <v>70</v>
      </c>
      <c r="K70" s="36">
        <v>1150000</v>
      </c>
      <c r="L70" s="36">
        <f t="shared" ref="L70" si="15">I70*K70</f>
        <v>82800000</v>
      </c>
      <c r="M70" s="189">
        <f>10*2</f>
        <v>20</v>
      </c>
      <c r="N70" s="193" t="s">
        <v>70</v>
      </c>
      <c r="O70" s="36">
        <v>1150000</v>
      </c>
      <c r="P70" s="36">
        <f t="shared" ref="P70" si="16">M70*O70</f>
        <v>23000000</v>
      </c>
      <c r="Q70" s="58"/>
    </row>
    <row r="71" spans="1:17">
      <c r="A71" s="30"/>
      <c r="B71" s="52"/>
      <c r="C71" s="289" t="s">
        <v>912</v>
      </c>
      <c r="D71" s="289"/>
      <c r="E71" s="289"/>
      <c r="F71" s="289"/>
      <c r="G71" s="289"/>
      <c r="H71" s="289"/>
      <c r="I71" s="38"/>
      <c r="J71" s="38"/>
      <c r="K71" s="38"/>
      <c r="L71" s="39"/>
      <c r="M71" s="191"/>
      <c r="N71" s="191"/>
      <c r="O71" s="191"/>
      <c r="P71" s="39"/>
      <c r="Q71" s="58"/>
    </row>
    <row r="72" spans="1:17">
      <c r="A72" s="30"/>
      <c r="B72" s="44">
        <v>7</v>
      </c>
      <c r="C72" s="142" t="s">
        <v>873</v>
      </c>
      <c r="D72" s="143"/>
      <c r="E72" s="143"/>
      <c r="F72" s="143"/>
      <c r="G72" s="143"/>
      <c r="H72" s="144"/>
      <c r="I72" s="24"/>
      <c r="J72" s="24"/>
      <c r="K72" s="32"/>
      <c r="L72" s="32">
        <v>500</v>
      </c>
      <c r="M72" s="96"/>
      <c r="N72" s="96"/>
      <c r="O72" s="32"/>
      <c r="P72" s="32"/>
      <c r="Q72" s="58"/>
    </row>
    <row r="73" spans="1:17">
      <c r="A73" s="140" t="s">
        <v>84</v>
      </c>
      <c r="B73" s="292" t="s">
        <v>85</v>
      </c>
      <c r="C73" s="292"/>
      <c r="D73" s="292"/>
      <c r="E73" s="292"/>
      <c r="F73" s="292"/>
      <c r="G73" s="292"/>
      <c r="H73" s="292"/>
      <c r="I73" s="24"/>
      <c r="J73" s="13"/>
      <c r="K73" s="13"/>
      <c r="L73" s="23">
        <f>L74</f>
        <v>27143330000</v>
      </c>
      <c r="M73" s="96"/>
      <c r="N73" s="97"/>
      <c r="O73" s="97"/>
      <c r="P73" s="23">
        <f>P74</f>
        <v>34868980000</v>
      </c>
      <c r="Q73" s="58"/>
    </row>
    <row r="74" spans="1:17">
      <c r="A74" s="140" t="s">
        <v>86</v>
      </c>
      <c r="B74" s="292" t="s">
        <v>87</v>
      </c>
      <c r="C74" s="292"/>
      <c r="D74" s="292"/>
      <c r="E74" s="292"/>
      <c r="F74" s="292"/>
      <c r="G74" s="292"/>
      <c r="H74" s="292"/>
      <c r="I74" s="24"/>
      <c r="J74" s="13"/>
      <c r="K74" s="13"/>
      <c r="L74" s="23">
        <f>L75</f>
        <v>27143330000</v>
      </c>
      <c r="M74" s="96"/>
      <c r="N74" s="97"/>
      <c r="O74" s="97"/>
      <c r="P74" s="23">
        <f>P75</f>
        <v>34868980000</v>
      </c>
      <c r="Q74" s="58"/>
    </row>
    <row r="75" spans="1:17">
      <c r="A75" s="140" t="s">
        <v>863</v>
      </c>
      <c r="B75" s="292" t="s">
        <v>87</v>
      </c>
      <c r="C75" s="292"/>
      <c r="D75" s="292"/>
      <c r="E75" s="292"/>
      <c r="F75" s="292"/>
      <c r="G75" s="292"/>
      <c r="H75" s="292"/>
      <c r="I75" s="24"/>
      <c r="J75" s="13"/>
      <c r="K75" s="13"/>
      <c r="L75" s="23">
        <f>SUM(L76:L93)</f>
        <v>27143330000</v>
      </c>
      <c r="M75" s="96"/>
      <c r="N75" s="97"/>
      <c r="O75" s="97"/>
      <c r="P75" s="23">
        <f>SUM(P76:P93)</f>
        <v>34868980000</v>
      </c>
      <c r="Q75" s="58">
        <v>32146926787</v>
      </c>
    </row>
    <row r="76" spans="1:17">
      <c r="A76" s="148"/>
      <c r="B76" s="31">
        <v>1</v>
      </c>
      <c r="C76" s="291" t="s">
        <v>913</v>
      </c>
      <c r="D76" s="291"/>
      <c r="E76" s="291"/>
      <c r="F76" s="291"/>
      <c r="G76" s="291"/>
      <c r="H76" s="291"/>
      <c r="I76" s="34">
        <v>9</v>
      </c>
      <c r="J76" s="50" t="s">
        <v>89</v>
      </c>
      <c r="K76" s="36">
        <v>3000000000</v>
      </c>
      <c r="L76" s="36">
        <f>I76*K76</f>
        <v>27000000000</v>
      </c>
      <c r="M76" s="189">
        <v>6</v>
      </c>
      <c r="N76" s="193" t="s">
        <v>89</v>
      </c>
      <c r="O76" s="36">
        <v>2900000000</v>
      </c>
      <c r="P76" s="36">
        <f>M76*O76</f>
        <v>17400000000</v>
      </c>
      <c r="Q76" s="58"/>
    </row>
    <row r="77" spans="1:17">
      <c r="A77" s="150"/>
      <c r="B77" s="150"/>
      <c r="C77" s="290" t="s">
        <v>914</v>
      </c>
      <c r="D77" s="290"/>
      <c r="E77" s="290"/>
      <c r="F77" s="290"/>
      <c r="G77" s="290"/>
      <c r="H77" s="290"/>
      <c r="I77" s="38"/>
      <c r="J77" s="51"/>
      <c r="K77" s="38"/>
      <c r="L77" s="38"/>
      <c r="M77" s="191">
        <v>7</v>
      </c>
      <c r="N77" s="194" t="s">
        <v>89</v>
      </c>
      <c r="O77" s="39">
        <f>2400000000+76000000</f>
        <v>2476000000</v>
      </c>
      <c r="P77" s="39">
        <f>+M77*O77</f>
        <v>17332000000</v>
      </c>
      <c r="Q77" s="58"/>
    </row>
    <row r="78" spans="1:17">
      <c r="A78" s="150"/>
      <c r="B78" s="31">
        <v>2</v>
      </c>
      <c r="C78" s="291" t="s">
        <v>90</v>
      </c>
      <c r="D78" s="291"/>
      <c r="E78" s="291"/>
      <c r="F78" s="291"/>
      <c r="G78" s="291"/>
      <c r="H78" s="291"/>
      <c r="I78" s="54">
        <v>42</v>
      </c>
      <c r="J78" s="55" t="s">
        <v>91</v>
      </c>
      <c r="K78" s="36">
        <v>250000</v>
      </c>
      <c r="L78" s="36">
        <f t="shared" ref="L78" si="17">I78*K78</f>
        <v>10500000</v>
      </c>
      <c r="M78" s="195">
        <v>42</v>
      </c>
      <c r="N78" s="72" t="s">
        <v>91</v>
      </c>
      <c r="O78" s="36">
        <v>250000</v>
      </c>
      <c r="P78" s="36">
        <f t="shared" ref="P78" si="18">M78*O78</f>
        <v>10500000</v>
      </c>
      <c r="Q78" s="58"/>
    </row>
    <row r="79" spans="1:17">
      <c r="A79" s="30"/>
      <c r="B79" s="52"/>
      <c r="C79" s="289" t="s">
        <v>92</v>
      </c>
      <c r="D79" s="289"/>
      <c r="E79" s="289"/>
      <c r="F79" s="289"/>
      <c r="G79" s="289"/>
      <c r="H79" s="289"/>
      <c r="I79" s="56"/>
      <c r="J79" s="57"/>
      <c r="K79" s="39"/>
      <c r="L79" s="39"/>
      <c r="M79" s="196"/>
      <c r="N79" s="74"/>
      <c r="O79" s="39"/>
      <c r="P79" s="39"/>
      <c r="Q79" s="58"/>
    </row>
    <row r="80" spans="1:17">
      <c r="A80" s="150"/>
      <c r="B80" s="49">
        <v>3</v>
      </c>
      <c r="C80" s="290" t="s">
        <v>90</v>
      </c>
      <c r="D80" s="290"/>
      <c r="E80" s="290"/>
      <c r="F80" s="290"/>
      <c r="G80" s="290"/>
      <c r="H80" s="290"/>
      <c r="I80" s="54">
        <v>447</v>
      </c>
      <c r="J80" s="55" t="s">
        <v>91</v>
      </c>
      <c r="K80" s="36">
        <v>150000</v>
      </c>
      <c r="L80" s="36">
        <f t="shared" ref="L80" si="19">I80*K80</f>
        <v>67050000</v>
      </c>
      <c r="M80" s="195">
        <v>447</v>
      </c>
      <c r="N80" s="72" t="s">
        <v>91</v>
      </c>
      <c r="O80" s="36">
        <v>150000</v>
      </c>
      <c r="P80" s="36">
        <f t="shared" ref="P80" si="20">M80*O80</f>
        <v>67050000</v>
      </c>
      <c r="Q80" s="58"/>
    </row>
    <row r="81" spans="1:19">
      <c r="A81" s="30"/>
      <c r="B81" s="37"/>
      <c r="C81" s="290" t="s">
        <v>93</v>
      </c>
      <c r="D81" s="290"/>
      <c r="E81" s="290"/>
      <c r="F81" s="290"/>
      <c r="G81" s="290"/>
      <c r="H81" s="290"/>
      <c r="I81" s="56"/>
      <c r="J81" s="57"/>
      <c r="K81" s="39"/>
      <c r="L81" s="39"/>
      <c r="M81" s="196"/>
      <c r="N81" s="74"/>
      <c r="O81" s="39"/>
      <c r="P81" s="39"/>
      <c r="Q81" s="58"/>
    </row>
    <row r="82" spans="1:19">
      <c r="A82" s="150"/>
      <c r="B82" s="31">
        <v>4</v>
      </c>
      <c r="C82" s="291" t="s">
        <v>90</v>
      </c>
      <c r="D82" s="291"/>
      <c r="E82" s="291"/>
      <c r="F82" s="291"/>
      <c r="G82" s="291"/>
      <c r="H82" s="291"/>
      <c r="I82" s="54">
        <v>27</v>
      </c>
      <c r="J82" s="55" t="s">
        <v>91</v>
      </c>
      <c r="K82" s="36">
        <v>150000</v>
      </c>
      <c r="L82" s="36">
        <f t="shared" ref="L82" si="21">I82*K82</f>
        <v>4050000</v>
      </c>
      <c r="M82" s="195">
        <v>27</v>
      </c>
      <c r="N82" s="72" t="s">
        <v>91</v>
      </c>
      <c r="O82" s="36">
        <v>150000</v>
      </c>
      <c r="P82" s="36">
        <f t="shared" ref="P82" si="22">M82*O82</f>
        <v>4050000</v>
      </c>
      <c r="Q82" s="58"/>
    </row>
    <row r="83" spans="1:19">
      <c r="A83" s="30"/>
      <c r="B83" s="52"/>
      <c r="C83" s="289" t="s">
        <v>94</v>
      </c>
      <c r="D83" s="289"/>
      <c r="E83" s="289"/>
      <c r="F83" s="289"/>
      <c r="G83" s="289"/>
      <c r="H83" s="289"/>
      <c r="I83" s="56"/>
      <c r="J83" s="57"/>
      <c r="K83" s="39"/>
      <c r="L83" s="39"/>
      <c r="M83" s="196"/>
      <c r="N83" s="74"/>
      <c r="O83" s="39"/>
      <c r="P83" s="39"/>
      <c r="Q83" s="58"/>
    </row>
    <row r="84" spans="1:19">
      <c r="A84" s="150"/>
      <c r="B84" s="49">
        <v>5</v>
      </c>
      <c r="C84" s="290" t="s">
        <v>95</v>
      </c>
      <c r="D84" s="290"/>
      <c r="E84" s="290"/>
      <c r="F84" s="290"/>
      <c r="G84" s="290"/>
      <c r="H84" s="290"/>
      <c r="I84" s="54">
        <v>335</v>
      </c>
      <c r="J84" s="55" t="s">
        <v>96</v>
      </c>
      <c r="K84" s="36">
        <v>60000</v>
      </c>
      <c r="L84" s="36">
        <f t="shared" ref="L84" si="23">I84*K84</f>
        <v>20100000</v>
      </c>
      <c r="M84" s="195">
        <v>335</v>
      </c>
      <c r="N84" s="72" t="s">
        <v>96</v>
      </c>
      <c r="O84" s="36">
        <v>60000</v>
      </c>
      <c r="P84" s="36">
        <f t="shared" ref="P84" si="24">M84*O84</f>
        <v>20100000</v>
      </c>
      <c r="Q84" s="58"/>
    </row>
    <row r="85" spans="1:19">
      <c r="A85" s="30"/>
      <c r="B85" s="37"/>
      <c r="C85" s="290" t="s">
        <v>97</v>
      </c>
      <c r="D85" s="290"/>
      <c r="E85" s="290"/>
      <c r="F85" s="290"/>
      <c r="G85" s="290"/>
      <c r="H85" s="290"/>
      <c r="I85" s="56"/>
      <c r="J85" s="57"/>
      <c r="K85" s="39"/>
      <c r="L85" s="39"/>
      <c r="M85" s="196"/>
      <c r="N85" s="74"/>
      <c r="O85" s="39"/>
      <c r="P85" s="39"/>
      <c r="Q85" s="58"/>
    </row>
    <row r="86" spans="1:19">
      <c r="A86" s="150"/>
      <c r="B86" s="31">
        <v>6</v>
      </c>
      <c r="C86" s="291" t="s">
        <v>95</v>
      </c>
      <c r="D86" s="291"/>
      <c r="E86" s="291"/>
      <c r="F86" s="291"/>
      <c r="G86" s="291"/>
      <c r="H86" s="291"/>
      <c r="I86" s="54">
        <v>336</v>
      </c>
      <c r="J86" s="55" t="s">
        <v>96</v>
      </c>
      <c r="K86" s="36">
        <v>55000</v>
      </c>
      <c r="L86" s="36">
        <f t="shared" ref="L86" si="25">I86*K86</f>
        <v>18480000</v>
      </c>
      <c r="M86" s="195">
        <v>336</v>
      </c>
      <c r="N86" s="72" t="s">
        <v>96</v>
      </c>
      <c r="O86" s="36">
        <v>55000</v>
      </c>
      <c r="P86" s="36">
        <f t="shared" ref="P86" si="26">M86*O86</f>
        <v>18480000</v>
      </c>
      <c r="Q86" s="58"/>
    </row>
    <row r="87" spans="1:19">
      <c r="A87" s="30"/>
      <c r="B87" s="52"/>
      <c r="C87" s="289" t="s">
        <v>98</v>
      </c>
      <c r="D87" s="289"/>
      <c r="E87" s="289"/>
      <c r="F87" s="289"/>
      <c r="G87" s="289"/>
      <c r="H87" s="289"/>
      <c r="I87" s="56"/>
      <c r="J87" s="57"/>
      <c r="K87" s="39"/>
      <c r="L87" s="39"/>
      <c r="M87" s="196"/>
      <c r="N87" s="74"/>
      <c r="O87" s="39"/>
      <c r="P87" s="39"/>
      <c r="Q87" s="58"/>
    </row>
    <row r="88" spans="1:19">
      <c r="A88" s="149"/>
      <c r="B88" s="60">
        <v>7</v>
      </c>
      <c r="C88" s="289" t="s">
        <v>95</v>
      </c>
      <c r="D88" s="289"/>
      <c r="E88" s="289"/>
      <c r="F88" s="289"/>
      <c r="G88" s="289"/>
      <c r="H88" s="289"/>
      <c r="I88" s="61">
        <v>336</v>
      </c>
      <c r="J88" s="62" t="s">
        <v>96</v>
      </c>
      <c r="K88" s="32">
        <v>50000</v>
      </c>
      <c r="L88" s="32">
        <f t="shared" ref="L88" si="27">I88*K88</f>
        <v>16800000</v>
      </c>
      <c r="M88" s="197">
        <v>336</v>
      </c>
      <c r="N88" s="198" t="s">
        <v>96</v>
      </c>
      <c r="O88" s="32">
        <v>50000</v>
      </c>
      <c r="P88" s="32">
        <f t="shared" ref="P88" si="28">M88*O88</f>
        <v>16800000</v>
      </c>
      <c r="Q88" s="58"/>
      <c r="S88" s="40"/>
    </row>
    <row r="89" spans="1:19">
      <c r="A89" s="30"/>
      <c r="B89" s="37"/>
      <c r="C89" s="290" t="s">
        <v>99</v>
      </c>
      <c r="D89" s="290"/>
      <c r="E89" s="290"/>
      <c r="F89" s="290"/>
      <c r="G89" s="290"/>
      <c r="H89" s="290"/>
      <c r="I89" s="56"/>
      <c r="J89" s="57"/>
      <c r="K89" s="39"/>
      <c r="L89" s="39"/>
      <c r="M89" s="196"/>
      <c r="N89" s="74"/>
      <c r="O89" s="39"/>
      <c r="P89" s="39"/>
      <c r="Q89" s="58"/>
    </row>
    <row r="90" spans="1:19">
      <c r="A90" s="150"/>
      <c r="B90" s="31">
        <v>8</v>
      </c>
      <c r="C90" s="291" t="s">
        <v>100</v>
      </c>
      <c r="D90" s="291"/>
      <c r="E90" s="291"/>
      <c r="F90" s="291"/>
      <c r="G90" s="291"/>
      <c r="H90" s="291"/>
      <c r="I90" s="54">
        <v>67</v>
      </c>
      <c r="J90" s="55" t="s">
        <v>91</v>
      </c>
      <c r="K90" s="36">
        <v>50000</v>
      </c>
      <c r="L90" s="36">
        <f t="shared" ref="L90" si="29">I90*K90</f>
        <v>3350000</v>
      </c>
      <c r="M90" s="195"/>
      <c r="N90" s="72"/>
      <c r="O90" s="36"/>
      <c r="P90" s="36"/>
      <c r="Q90" s="58"/>
    </row>
    <row r="91" spans="1:19">
      <c r="A91" s="30"/>
      <c r="B91" s="52"/>
      <c r="C91" s="289" t="s">
        <v>101</v>
      </c>
      <c r="D91" s="289"/>
      <c r="E91" s="289"/>
      <c r="F91" s="289"/>
      <c r="G91" s="289"/>
      <c r="H91" s="289"/>
      <c r="I91" s="56"/>
      <c r="J91" s="57"/>
      <c r="K91" s="39"/>
      <c r="L91" s="39"/>
      <c r="M91" s="196"/>
      <c r="N91" s="74"/>
      <c r="O91" s="39"/>
      <c r="P91" s="39"/>
      <c r="Q91" s="58"/>
    </row>
    <row r="92" spans="1:19">
      <c r="A92" s="150"/>
      <c r="B92" s="49">
        <v>9</v>
      </c>
      <c r="C92" s="290" t="s">
        <v>100</v>
      </c>
      <c r="D92" s="290"/>
      <c r="E92" s="290"/>
      <c r="F92" s="290"/>
      <c r="G92" s="290"/>
      <c r="H92" s="290"/>
      <c r="I92" s="54">
        <v>80</v>
      </c>
      <c r="J92" s="55" t="s">
        <v>91</v>
      </c>
      <c r="K92" s="36">
        <v>37500</v>
      </c>
      <c r="L92" s="36">
        <f t="shared" ref="L92" si="30">I92*K92</f>
        <v>3000000</v>
      </c>
      <c r="M92" s="195"/>
      <c r="N92" s="72"/>
      <c r="O92" s="36"/>
      <c r="P92" s="36"/>
      <c r="Q92" s="58"/>
    </row>
    <row r="93" spans="1:19">
      <c r="A93" s="30"/>
      <c r="B93" s="37"/>
      <c r="C93" s="290" t="s">
        <v>102</v>
      </c>
      <c r="D93" s="290"/>
      <c r="E93" s="290"/>
      <c r="F93" s="290"/>
      <c r="G93" s="290"/>
      <c r="H93" s="290"/>
      <c r="I93" s="56"/>
      <c r="J93" s="57"/>
      <c r="K93" s="39"/>
      <c r="L93" s="39"/>
      <c r="M93" s="196"/>
      <c r="N93" s="74"/>
      <c r="O93" s="39"/>
      <c r="P93" s="39"/>
      <c r="Q93" s="58"/>
    </row>
    <row r="94" spans="1:19">
      <c r="A94" s="140" t="s">
        <v>137</v>
      </c>
      <c r="B94" s="292" t="s">
        <v>138</v>
      </c>
      <c r="C94" s="292"/>
      <c r="D94" s="292"/>
      <c r="E94" s="292"/>
      <c r="F94" s="292"/>
      <c r="G94" s="292"/>
      <c r="H94" s="292"/>
      <c r="I94" s="24"/>
      <c r="J94" s="13"/>
      <c r="K94" s="13"/>
      <c r="L94" s="23">
        <f>L95</f>
        <v>30684970000</v>
      </c>
      <c r="M94" s="96"/>
      <c r="N94" s="97"/>
      <c r="O94" s="97"/>
      <c r="P94" s="23">
        <f>P95</f>
        <v>35684970000</v>
      </c>
      <c r="Q94" s="58"/>
      <c r="R94" s="41">
        <v>36217720000</v>
      </c>
    </row>
    <row r="95" spans="1:19">
      <c r="A95" s="140" t="s">
        <v>139</v>
      </c>
      <c r="B95" s="292" t="s">
        <v>140</v>
      </c>
      <c r="C95" s="292"/>
      <c r="D95" s="292"/>
      <c r="E95" s="292"/>
      <c r="F95" s="292"/>
      <c r="G95" s="292"/>
      <c r="H95" s="292"/>
      <c r="I95" s="24"/>
      <c r="J95" s="13"/>
      <c r="K95" s="13"/>
      <c r="L95" s="23">
        <f>L96</f>
        <v>30684970000</v>
      </c>
      <c r="M95" s="96"/>
      <c r="N95" s="97"/>
      <c r="O95" s="97"/>
      <c r="P95" s="23">
        <f>P96</f>
        <v>35684970000</v>
      </c>
      <c r="Q95" s="58"/>
      <c r="R95" s="40">
        <f>+R94-P94</f>
        <v>532750000</v>
      </c>
    </row>
    <row r="96" spans="1:19">
      <c r="A96" s="140" t="s">
        <v>141</v>
      </c>
      <c r="B96" s="292" t="s">
        <v>140</v>
      </c>
      <c r="C96" s="292"/>
      <c r="D96" s="292"/>
      <c r="E96" s="292"/>
      <c r="F96" s="292"/>
      <c r="G96" s="292"/>
      <c r="H96" s="292"/>
      <c r="I96" s="24"/>
      <c r="J96" s="13"/>
      <c r="K96" s="13"/>
      <c r="L96" s="23">
        <f>L97</f>
        <v>30684970000</v>
      </c>
      <c r="M96" s="96"/>
      <c r="N96" s="97"/>
      <c r="O96" s="97"/>
      <c r="P96" s="23">
        <f>P97</f>
        <v>35684970000</v>
      </c>
      <c r="Q96" s="58"/>
    </row>
    <row r="97" spans="1:17">
      <c r="A97" s="140" t="s">
        <v>142</v>
      </c>
      <c r="B97" s="292" t="s">
        <v>140</v>
      </c>
      <c r="C97" s="292"/>
      <c r="D97" s="292"/>
      <c r="E97" s="292"/>
      <c r="F97" s="292"/>
      <c r="G97" s="292"/>
      <c r="H97" s="292"/>
      <c r="I97" s="24"/>
      <c r="J97" s="13"/>
      <c r="K97" s="68"/>
      <c r="L97" s="23">
        <f>+L100+L109+L118+L409+L451+L454+L491+L638+L653+L660+L851+L862+L867+L874+L891+L894+L901+L914+L922+L930+L941+L944+L949+L953+L956+L959+L962+L965+L968+L973+L976+L979+L986+L993+L996+L1001+L1012+L1015+L1024+L1101+L1106+L1112+L1115+L1128+L1139</f>
        <v>30684970000</v>
      </c>
      <c r="M97" s="96"/>
      <c r="N97" s="97"/>
      <c r="O97" s="68"/>
      <c r="P97" s="23">
        <f>+P98+P889+P1100+P1111</f>
        <v>35684970000</v>
      </c>
      <c r="Q97" s="58"/>
    </row>
    <row r="98" spans="1:17">
      <c r="A98" s="140" t="s">
        <v>143</v>
      </c>
      <c r="B98" s="292" t="s">
        <v>144</v>
      </c>
      <c r="C98" s="292"/>
      <c r="D98" s="292"/>
      <c r="E98" s="292"/>
      <c r="F98" s="292"/>
      <c r="G98" s="292"/>
      <c r="H98" s="292"/>
      <c r="I98" s="24"/>
      <c r="J98" s="13"/>
      <c r="K98" s="25"/>
      <c r="L98" s="23">
        <f>L99</f>
        <v>4486450000</v>
      </c>
      <c r="M98" s="96"/>
      <c r="N98" s="97"/>
      <c r="O98" s="188"/>
      <c r="P98" s="23">
        <f>P99</f>
        <v>4338811000</v>
      </c>
      <c r="Q98" s="58"/>
    </row>
    <row r="99" spans="1:17">
      <c r="A99" s="140" t="s">
        <v>145</v>
      </c>
      <c r="B99" s="292" t="s">
        <v>146</v>
      </c>
      <c r="C99" s="292"/>
      <c r="D99" s="292"/>
      <c r="E99" s="292"/>
      <c r="F99" s="292"/>
      <c r="G99" s="292"/>
      <c r="H99" s="292"/>
      <c r="I99" s="24"/>
      <c r="J99" s="13"/>
      <c r="K99" s="25"/>
      <c r="L99" s="23">
        <f>+L100+L109+L118+L409+L451+L454+L491+L638+L653+L660+L851+L862+L867+L874</f>
        <v>4486450000</v>
      </c>
      <c r="M99" s="96"/>
      <c r="N99" s="97"/>
      <c r="O99" s="188"/>
      <c r="P99" s="23">
        <f>+P100+P109+P118+P409+P451+P454+P491+P638+P653+P660+P851+P862+P867+P874</f>
        <v>4338811000</v>
      </c>
      <c r="Q99" s="58"/>
    </row>
    <row r="100" spans="1:17">
      <c r="A100" s="140" t="s">
        <v>147</v>
      </c>
      <c r="B100" s="321" t="s">
        <v>148</v>
      </c>
      <c r="C100" s="321"/>
      <c r="D100" s="321"/>
      <c r="E100" s="321"/>
      <c r="F100" s="321"/>
      <c r="G100" s="321"/>
      <c r="H100" s="321"/>
      <c r="I100" s="24"/>
      <c r="J100" s="13"/>
      <c r="K100" s="22"/>
      <c r="L100" s="26">
        <f>SUM(L101:L108)</f>
        <v>121600000</v>
      </c>
      <c r="M100" s="96"/>
      <c r="N100" s="97"/>
      <c r="O100" s="22"/>
      <c r="P100" s="26">
        <f>SUM(P101:P108)</f>
        <v>121600000</v>
      </c>
      <c r="Q100" s="58"/>
    </row>
    <row r="101" spans="1:17">
      <c r="A101" s="31"/>
      <c r="B101" s="31">
        <v>1</v>
      </c>
      <c r="C101" s="291" t="s">
        <v>149</v>
      </c>
      <c r="D101" s="291"/>
      <c r="E101" s="291"/>
      <c r="F101" s="291"/>
      <c r="G101" s="291"/>
      <c r="H101" s="291"/>
      <c r="I101" s="50">
        <f>2500-400</f>
        <v>2100</v>
      </c>
      <c r="J101" s="50" t="s">
        <v>150</v>
      </c>
      <c r="K101" s="36">
        <v>10000</v>
      </c>
      <c r="L101" s="36">
        <f>I101*K101</f>
        <v>21000000</v>
      </c>
      <c r="M101" s="193">
        <f>2500-400</f>
        <v>2100</v>
      </c>
      <c r="N101" s="193" t="s">
        <v>150</v>
      </c>
      <c r="O101" s="36">
        <v>10000</v>
      </c>
      <c r="P101" s="36">
        <f>M101*O101</f>
        <v>21000000</v>
      </c>
      <c r="Q101" s="58"/>
    </row>
    <row r="102" spans="1:17">
      <c r="A102" s="37"/>
      <c r="B102" s="37"/>
      <c r="C102" s="290" t="s">
        <v>151</v>
      </c>
      <c r="D102" s="290"/>
      <c r="E102" s="290"/>
      <c r="F102" s="290"/>
      <c r="G102" s="290"/>
      <c r="H102" s="290"/>
      <c r="I102" s="51"/>
      <c r="J102" s="51"/>
      <c r="K102" s="39"/>
      <c r="L102" s="39"/>
      <c r="M102" s="194"/>
      <c r="N102" s="194"/>
      <c r="O102" s="39"/>
      <c r="P102" s="39"/>
      <c r="Q102" s="58"/>
    </row>
    <row r="103" spans="1:17">
      <c r="A103" s="49"/>
      <c r="B103" s="31">
        <v>2</v>
      </c>
      <c r="C103" s="291" t="s">
        <v>149</v>
      </c>
      <c r="D103" s="291"/>
      <c r="E103" s="291"/>
      <c r="F103" s="291"/>
      <c r="G103" s="291"/>
      <c r="H103" s="291"/>
      <c r="I103" s="50">
        <v>1800</v>
      </c>
      <c r="J103" s="50" t="s">
        <v>150</v>
      </c>
      <c r="K103" s="36">
        <v>7000</v>
      </c>
      <c r="L103" s="36">
        <f t="shared" ref="L103" si="31">I103*K103</f>
        <v>12600000</v>
      </c>
      <c r="M103" s="193">
        <v>1800</v>
      </c>
      <c r="N103" s="193" t="s">
        <v>150</v>
      </c>
      <c r="O103" s="36">
        <v>7000</v>
      </c>
      <c r="P103" s="36">
        <f t="shared" ref="P103" si="32">M103*O103</f>
        <v>12600000</v>
      </c>
      <c r="Q103" s="58"/>
    </row>
    <row r="104" spans="1:17">
      <c r="A104" s="37"/>
      <c r="B104" s="52"/>
      <c r="C104" s="289" t="s">
        <v>152</v>
      </c>
      <c r="D104" s="289"/>
      <c r="E104" s="289"/>
      <c r="F104" s="289"/>
      <c r="G104" s="289"/>
      <c r="H104" s="289"/>
      <c r="I104" s="51"/>
      <c r="J104" s="51"/>
      <c r="K104" s="39"/>
      <c r="L104" s="39"/>
      <c r="M104" s="194"/>
      <c r="N104" s="194"/>
      <c r="O104" s="39"/>
      <c r="P104" s="39"/>
      <c r="Q104" s="58"/>
    </row>
    <row r="105" spans="1:17">
      <c r="A105" s="49"/>
      <c r="B105" s="31">
        <v>3</v>
      </c>
      <c r="C105" s="291" t="s">
        <v>149</v>
      </c>
      <c r="D105" s="291"/>
      <c r="E105" s="291"/>
      <c r="F105" s="291"/>
      <c r="G105" s="291"/>
      <c r="H105" s="291"/>
      <c r="I105" s="50">
        <v>2500</v>
      </c>
      <c r="J105" s="50" t="s">
        <v>150</v>
      </c>
      <c r="K105" s="36">
        <v>10000</v>
      </c>
      <c r="L105" s="36">
        <f t="shared" ref="L105" si="33">I105*K105</f>
        <v>25000000</v>
      </c>
      <c r="M105" s="193">
        <v>2500</v>
      </c>
      <c r="N105" s="193" t="s">
        <v>150</v>
      </c>
      <c r="O105" s="36">
        <v>10000</v>
      </c>
      <c r="P105" s="36">
        <f t="shared" ref="P105" si="34">M105*O105</f>
        <v>25000000</v>
      </c>
      <c r="Q105" s="58"/>
    </row>
    <row r="106" spans="1:17">
      <c r="A106" s="37"/>
      <c r="B106" s="52"/>
      <c r="C106" s="289" t="s">
        <v>153</v>
      </c>
      <c r="D106" s="289"/>
      <c r="E106" s="289"/>
      <c r="F106" s="289"/>
      <c r="G106" s="289"/>
      <c r="H106" s="289"/>
      <c r="I106" s="51"/>
      <c r="J106" s="51"/>
      <c r="K106" s="39"/>
      <c r="L106" s="39"/>
      <c r="M106" s="194"/>
      <c r="N106" s="194"/>
      <c r="O106" s="39"/>
      <c r="P106" s="39"/>
      <c r="Q106" s="58"/>
    </row>
    <row r="107" spans="1:17">
      <c r="A107" s="49"/>
      <c r="B107" s="49">
        <v>4</v>
      </c>
      <c r="C107" s="290" t="s">
        <v>149</v>
      </c>
      <c r="D107" s="290"/>
      <c r="E107" s="290"/>
      <c r="F107" s="290"/>
      <c r="G107" s="290"/>
      <c r="H107" s="290"/>
      <c r="I107" s="50">
        <v>4500</v>
      </c>
      <c r="J107" s="50" t="s">
        <v>150</v>
      </c>
      <c r="K107" s="36">
        <v>14000</v>
      </c>
      <c r="L107" s="36">
        <f t="shared" ref="L107" si="35">I107*K107</f>
        <v>63000000</v>
      </c>
      <c r="M107" s="193">
        <v>4500</v>
      </c>
      <c r="N107" s="193" t="s">
        <v>150</v>
      </c>
      <c r="O107" s="36">
        <v>14000</v>
      </c>
      <c r="P107" s="36">
        <f t="shared" ref="P107" si="36">M107*O107</f>
        <v>63000000</v>
      </c>
      <c r="Q107" s="58"/>
    </row>
    <row r="108" spans="1:17">
      <c r="A108" s="37"/>
      <c r="B108" s="52"/>
      <c r="C108" s="289" t="s">
        <v>154</v>
      </c>
      <c r="D108" s="289"/>
      <c r="E108" s="289"/>
      <c r="F108" s="289"/>
      <c r="G108" s="289"/>
      <c r="H108" s="289"/>
      <c r="I108" s="51"/>
      <c r="J108" s="51"/>
      <c r="K108" s="39"/>
      <c r="L108" s="39"/>
      <c r="M108" s="194"/>
      <c r="N108" s="194"/>
      <c r="O108" s="39"/>
      <c r="P108" s="39"/>
      <c r="Q108" s="58"/>
    </row>
    <row r="109" spans="1:17">
      <c r="A109" s="140" t="s">
        <v>155</v>
      </c>
      <c r="B109" s="383" t="s">
        <v>156</v>
      </c>
      <c r="C109" s="383"/>
      <c r="D109" s="383"/>
      <c r="E109" s="383"/>
      <c r="F109" s="383"/>
      <c r="G109" s="383"/>
      <c r="H109" s="383"/>
      <c r="I109" s="24"/>
      <c r="J109" s="13"/>
      <c r="K109" s="22"/>
      <c r="L109" s="26">
        <f>SUM(L110:L113)</f>
        <v>280750000</v>
      </c>
      <c r="M109" s="96"/>
      <c r="N109" s="97"/>
      <c r="O109" s="22"/>
      <c r="P109" s="26">
        <f>SUM(P110:P117)</f>
        <v>293064000</v>
      </c>
      <c r="Q109" s="58">
        <v>344925000</v>
      </c>
    </row>
    <row r="110" spans="1:17">
      <c r="A110" s="31"/>
      <c r="B110" s="31">
        <v>1</v>
      </c>
      <c r="C110" s="291" t="s">
        <v>157</v>
      </c>
      <c r="D110" s="291"/>
      <c r="E110" s="291"/>
      <c r="F110" s="291"/>
      <c r="G110" s="291"/>
      <c r="H110" s="291"/>
      <c r="I110" s="50">
        <v>230</v>
      </c>
      <c r="J110" s="34" t="s">
        <v>158</v>
      </c>
      <c r="K110" s="36">
        <v>1025000</v>
      </c>
      <c r="L110" s="36">
        <f>I110*K110</f>
        <v>235750000</v>
      </c>
      <c r="M110" s="193"/>
      <c r="N110" s="189"/>
      <c r="O110" s="36"/>
      <c r="P110" s="36"/>
      <c r="Q110" s="58"/>
    </row>
    <row r="111" spans="1:17">
      <c r="A111" s="37"/>
      <c r="B111" s="52"/>
      <c r="C111" s="289" t="s">
        <v>159</v>
      </c>
      <c r="D111" s="289"/>
      <c r="E111" s="289"/>
      <c r="F111" s="289"/>
      <c r="G111" s="289"/>
      <c r="H111" s="289"/>
      <c r="I111" s="51"/>
      <c r="J111" s="38"/>
      <c r="K111" s="39"/>
      <c r="L111" s="39"/>
      <c r="M111" s="194"/>
      <c r="N111" s="191"/>
      <c r="O111" s="39"/>
      <c r="P111" s="39"/>
      <c r="Q111" s="58"/>
    </row>
    <row r="112" spans="1:17">
      <c r="A112" s="227"/>
      <c r="B112" s="31">
        <v>2</v>
      </c>
      <c r="C112" s="291" t="s">
        <v>157</v>
      </c>
      <c r="D112" s="291"/>
      <c r="E112" s="291"/>
      <c r="F112" s="291"/>
      <c r="G112" s="291"/>
      <c r="H112" s="291"/>
      <c r="I112" s="50">
        <v>200</v>
      </c>
      <c r="J112" s="34" t="s">
        <v>158</v>
      </c>
      <c r="K112" s="36">
        <v>225000</v>
      </c>
      <c r="L112" s="36">
        <f>I112*K112</f>
        <v>45000000</v>
      </c>
      <c r="M112" s="193"/>
      <c r="N112" s="189"/>
      <c r="O112" s="36"/>
      <c r="P112" s="36"/>
      <c r="Q112" s="58"/>
    </row>
    <row r="113" spans="1:17">
      <c r="A113" s="37"/>
      <c r="B113" s="52"/>
      <c r="C113" s="289" t="s">
        <v>160</v>
      </c>
      <c r="D113" s="289"/>
      <c r="E113" s="289"/>
      <c r="F113" s="289"/>
      <c r="G113" s="289"/>
      <c r="H113" s="289"/>
      <c r="I113" s="51"/>
      <c r="J113" s="38"/>
      <c r="K113" s="39"/>
      <c r="L113" s="39"/>
      <c r="M113" s="194"/>
      <c r="N113" s="191"/>
      <c r="O113" s="39"/>
      <c r="P113" s="39"/>
      <c r="Q113" s="58"/>
    </row>
    <row r="114" spans="1:17">
      <c r="A114" s="37"/>
      <c r="B114" s="31">
        <v>3</v>
      </c>
      <c r="C114" s="291" t="s">
        <v>157</v>
      </c>
      <c r="D114" s="291"/>
      <c r="E114" s="291"/>
      <c r="F114" s="291"/>
      <c r="G114" s="291"/>
      <c r="H114" s="291"/>
      <c r="I114" s="89"/>
      <c r="J114" s="42"/>
      <c r="K114" s="43"/>
      <c r="L114" s="43"/>
      <c r="M114" s="199">
        <v>1</v>
      </c>
      <c r="N114" s="199" t="s">
        <v>89</v>
      </c>
      <c r="O114" s="43">
        <v>17214000</v>
      </c>
      <c r="P114" s="43">
        <f>+M114*O114</f>
        <v>17214000</v>
      </c>
      <c r="Q114" s="58"/>
    </row>
    <row r="115" spans="1:17">
      <c r="A115" s="37"/>
      <c r="B115" s="52"/>
      <c r="C115" s="289" t="s">
        <v>918</v>
      </c>
      <c r="D115" s="289"/>
      <c r="E115" s="289"/>
      <c r="F115" s="289"/>
      <c r="G115" s="289"/>
      <c r="H115" s="289"/>
      <c r="I115" s="89"/>
      <c r="J115" s="42"/>
      <c r="K115" s="43"/>
      <c r="L115" s="43"/>
      <c r="M115" s="199"/>
      <c r="N115" s="192"/>
      <c r="O115" s="43"/>
      <c r="P115" s="43"/>
      <c r="Q115" s="58"/>
    </row>
    <row r="116" spans="1:17" ht="17.25">
      <c r="A116" s="37"/>
      <c r="B116" s="31">
        <v>4</v>
      </c>
      <c r="C116" s="304" t="s">
        <v>157</v>
      </c>
      <c r="D116" s="305"/>
      <c r="E116" s="305"/>
      <c r="F116" s="305"/>
      <c r="G116" s="305"/>
      <c r="H116" s="306"/>
      <c r="I116" s="50"/>
      <c r="J116" s="34"/>
      <c r="K116" s="36"/>
      <c r="L116" s="36"/>
      <c r="M116" s="193">
        <f>20050-1660</f>
        <v>18390</v>
      </c>
      <c r="N116" s="193" t="s">
        <v>938</v>
      </c>
      <c r="O116" s="36">
        <v>15000</v>
      </c>
      <c r="P116" s="36">
        <f>+M116*O116</f>
        <v>275850000</v>
      </c>
      <c r="Q116" s="58"/>
    </row>
    <row r="117" spans="1:17">
      <c r="A117" s="52"/>
      <c r="B117" s="52"/>
      <c r="C117" s="155" t="s">
        <v>180</v>
      </c>
      <c r="D117" s="156"/>
      <c r="E117" s="156"/>
      <c r="F117" s="156"/>
      <c r="G117" s="156"/>
      <c r="H117" s="157"/>
      <c r="I117" s="51"/>
      <c r="J117" s="38"/>
      <c r="K117" s="39"/>
      <c r="L117" s="39"/>
      <c r="M117" s="194"/>
      <c r="N117" s="191"/>
      <c r="O117" s="39"/>
      <c r="P117" s="39"/>
      <c r="Q117" s="58"/>
    </row>
    <row r="118" spans="1:17">
      <c r="A118" s="140" t="s">
        <v>161</v>
      </c>
      <c r="B118" s="292" t="s">
        <v>162</v>
      </c>
      <c r="C118" s="292"/>
      <c r="D118" s="292"/>
      <c r="E118" s="292"/>
      <c r="F118" s="292"/>
      <c r="G118" s="292"/>
      <c r="H118" s="292"/>
      <c r="I118" s="13"/>
      <c r="J118" s="24"/>
      <c r="K118" s="13"/>
      <c r="L118" s="23">
        <f>SUM(L119:L408)</f>
        <v>950319750</v>
      </c>
      <c r="M118" s="97"/>
      <c r="N118" s="96"/>
      <c r="O118" s="97"/>
      <c r="P118" s="23">
        <f>SUM(P119:P408)</f>
        <v>960322000</v>
      </c>
      <c r="Q118" s="58">
        <v>1402062399</v>
      </c>
    </row>
    <row r="119" spans="1:17">
      <c r="A119" s="31"/>
      <c r="B119" s="31">
        <v>1</v>
      </c>
      <c r="C119" s="291" t="s">
        <v>163</v>
      </c>
      <c r="D119" s="291"/>
      <c r="E119" s="291"/>
      <c r="F119" s="291"/>
      <c r="G119" s="291"/>
      <c r="H119" s="291"/>
      <c r="I119" s="69">
        <v>2000</v>
      </c>
      <c r="J119" s="55" t="s">
        <v>164</v>
      </c>
      <c r="K119" s="36">
        <v>200</v>
      </c>
      <c r="L119" s="36">
        <f>I119*K119</f>
        <v>400000</v>
      </c>
      <c r="M119" s="71">
        <v>2000</v>
      </c>
      <c r="N119" s="72" t="s">
        <v>164</v>
      </c>
      <c r="O119" s="36">
        <v>200</v>
      </c>
      <c r="P119" s="36">
        <f>M119*O119</f>
        <v>400000</v>
      </c>
      <c r="Q119" s="58"/>
    </row>
    <row r="120" spans="1:17">
      <c r="A120" s="37"/>
      <c r="B120" s="37"/>
      <c r="C120" s="290" t="s">
        <v>165</v>
      </c>
      <c r="D120" s="290"/>
      <c r="E120" s="290"/>
      <c r="F120" s="290"/>
      <c r="G120" s="290"/>
      <c r="H120" s="290"/>
      <c r="I120" s="70"/>
      <c r="J120" s="57"/>
      <c r="K120" s="39"/>
      <c r="L120" s="39"/>
      <c r="M120" s="73"/>
      <c r="N120" s="74"/>
      <c r="O120" s="39"/>
      <c r="P120" s="39"/>
      <c r="Q120" s="58"/>
    </row>
    <row r="121" spans="1:17">
      <c r="A121" s="49"/>
      <c r="B121" s="31">
        <v>2</v>
      </c>
      <c r="C121" s="291" t="s">
        <v>163</v>
      </c>
      <c r="D121" s="291"/>
      <c r="E121" s="291"/>
      <c r="F121" s="291"/>
      <c r="G121" s="291"/>
      <c r="H121" s="291"/>
      <c r="I121" s="69">
        <v>2000</v>
      </c>
      <c r="J121" s="55" t="s">
        <v>164</v>
      </c>
      <c r="K121" s="36">
        <v>2350</v>
      </c>
      <c r="L121" s="36">
        <f t="shared" ref="L121" si="37">I121*K121</f>
        <v>4700000</v>
      </c>
      <c r="M121" s="71">
        <v>4000</v>
      </c>
      <c r="N121" s="72" t="s">
        <v>164</v>
      </c>
      <c r="O121" s="36">
        <v>2350</v>
      </c>
      <c r="P121" s="36">
        <f t="shared" ref="P121" si="38">M121*O121</f>
        <v>9400000</v>
      </c>
      <c r="Q121" s="58"/>
    </row>
    <row r="122" spans="1:17">
      <c r="A122" s="37"/>
      <c r="B122" s="52"/>
      <c r="C122" s="289" t="s">
        <v>166</v>
      </c>
      <c r="D122" s="289"/>
      <c r="E122" s="289"/>
      <c r="F122" s="289"/>
      <c r="G122" s="289"/>
      <c r="H122" s="289"/>
      <c r="I122" s="70"/>
      <c r="J122" s="57"/>
      <c r="K122" s="39"/>
      <c r="L122" s="39"/>
      <c r="M122" s="73"/>
      <c r="N122" s="74"/>
      <c r="O122" s="39"/>
      <c r="P122" s="39"/>
      <c r="Q122" s="58"/>
    </row>
    <row r="123" spans="1:17">
      <c r="A123" s="49"/>
      <c r="B123" s="49">
        <v>3</v>
      </c>
      <c r="C123" s="290" t="s">
        <v>163</v>
      </c>
      <c r="D123" s="290"/>
      <c r="E123" s="290"/>
      <c r="F123" s="290"/>
      <c r="G123" s="290"/>
      <c r="H123" s="290"/>
      <c r="I123" s="69">
        <v>3600</v>
      </c>
      <c r="J123" s="55" t="s">
        <v>164</v>
      </c>
      <c r="K123" s="36">
        <v>1000</v>
      </c>
      <c r="L123" s="36">
        <f t="shared" ref="L123" si="39">I123*K123</f>
        <v>3600000</v>
      </c>
      <c r="M123" s="71">
        <v>3600</v>
      </c>
      <c r="N123" s="72" t="s">
        <v>164</v>
      </c>
      <c r="O123" s="36">
        <v>1000</v>
      </c>
      <c r="P123" s="36">
        <f t="shared" ref="P123" si="40">M123*O123</f>
        <v>3600000</v>
      </c>
      <c r="Q123" s="58"/>
    </row>
    <row r="124" spans="1:17">
      <c r="A124" s="37"/>
      <c r="B124" s="37"/>
      <c r="C124" s="290" t="s">
        <v>167</v>
      </c>
      <c r="D124" s="290"/>
      <c r="E124" s="290"/>
      <c r="F124" s="290"/>
      <c r="G124" s="290"/>
      <c r="H124" s="290"/>
      <c r="I124" s="70"/>
      <c r="J124" s="57"/>
      <c r="K124" s="39"/>
      <c r="L124" s="39"/>
      <c r="M124" s="73"/>
      <c r="N124" s="74"/>
      <c r="O124" s="39"/>
      <c r="P124" s="39"/>
      <c r="Q124" s="58"/>
    </row>
    <row r="125" spans="1:17">
      <c r="A125" s="49"/>
      <c r="B125" s="31">
        <v>4</v>
      </c>
      <c r="C125" s="291" t="s">
        <v>163</v>
      </c>
      <c r="D125" s="291"/>
      <c r="E125" s="291"/>
      <c r="F125" s="291"/>
      <c r="G125" s="291"/>
      <c r="H125" s="291"/>
      <c r="I125" s="69">
        <v>65</v>
      </c>
      <c r="J125" s="55" t="s">
        <v>168</v>
      </c>
      <c r="K125" s="36">
        <v>10000</v>
      </c>
      <c r="L125" s="36">
        <f t="shared" ref="L125" si="41">I125*K125</f>
        <v>650000</v>
      </c>
      <c r="M125" s="71">
        <v>65</v>
      </c>
      <c r="N125" s="72" t="s">
        <v>168</v>
      </c>
      <c r="O125" s="36">
        <v>10000</v>
      </c>
      <c r="P125" s="36">
        <f t="shared" ref="P125" si="42">M125*O125</f>
        <v>650000</v>
      </c>
      <c r="Q125" s="58"/>
    </row>
    <row r="126" spans="1:17">
      <c r="A126" s="52"/>
      <c r="B126" s="52"/>
      <c r="C126" s="289" t="s">
        <v>169</v>
      </c>
      <c r="D126" s="289"/>
      <c r="E126" s="289"/>
      <c r="F126" s="289"/>
      <c r="G126" s="289"/>
      <c r="H126" s="289"/>
      <c r="I126" s="70"/>
      <c r="J126" s="57"/>
      <c r="K126" s="39"/>
      <c r="L126" s="39"/>
      <c r="M126" s="73"/>
      <c r="N126" s="74"/>
      <c r="O126" s="39"/>
      <c r="P126" s="39"/>
      <c r="Q126" s="58"/>
    </row>
    <row r="127" spans="1:17">
      <c r="A127" s="49"/>
      <c r="B127" s="49">
        <v>5</v>
      </c>
      <c r="C127" s="290" t="s">
        <v>163</v>
      </c>
      <c r="D127" s="290"/>
      <c r="E127" s="290"/>
      <c r="F127" s="290"/>
      <c r="G127" s="290"/>
      <c r="H127" s="290"/>
      <c r="I127" s="69">
        <v>1200</v>
      </c>
      <c r="J127" s="55" t="s">
        <v>164</v>
      </c>
      <c r="K127" s="36">
        <v>250</v>
      </c>
      <c r="L127" s="36">
        <f t="shared" ref="L127" si="43">I127*K127</f>
        <v>300000</v>
      </c>
      <c r="M127" s="71">
        <v>1200</v>
      </c>
      <c r="N127" s="72" t="s">
        <v>164</v>
      </c>
      <c r="O127" s="36">
        <v>250</v>
      </c>
      <c r="P127" s="36">
        <f t="shared" ref="P127" si="44">M127*O127</f>
        <v>300000</v>
      </c>
      <c r="Q127" s="58"/>
    </row>
    <row r="128" spans="1:17">
      <c r="A128" s="37"/>
      <c r="B128" s="37"/>
      <c r="C128" s="290" t="s">
        <v>170</v>
      </c>
      <c r="D128" s="290"/>
      <c r="E128" s="290"/>
      <c r="F128" s="290"/>
      <c r="G128" s="290"/>
      <c r="H128" s="290"/>
      <c r="I128" s="70"/>
      <c r="J128" s="57"/>
      <c r="K128" s="39"/>
      <c r="L128" s="39"/>
      <c r="M128" s="73"/>
      <c r="N128" s="74"/>
      <c r="O128" s="39"/>
      <c r="P128" s="39"/>
      <c r="Q128" s="58"/>
    </row>
    <row r="129" spans="1:17">
      <c r="A129" s="49"/>
      <c r="B129" s="31">
        <v>6</v>
      </c>
      <c r="C129" s="291" t="s">
        <v>163</v>
      </c>
      <c r="D129" s="291"/>
      <c r="E129" s="291"/>
      <c r="F129" s="291"/>
      <c r="G129" s="291"/>
      <c r="H129" s="291"/>
      <c r="I129" s="69">
        <v>50</v>
      </c>
      <c r="J129" s="55" t="s">
        <v>168</v>
      </c>
      <c r="K129" s="36">
        <v>15000</v>
      </c>
      <c r="L129" s="36">
        <f t="shared" ref="L129" si="45">I129*K129</f>
        <v>750000</v>
      </c>
      <c r="M129" s="71">
        <v>115</v>
      </c>
      <c r="N129" s="72" t="s">
        <v>168</v>
      </c>
      <c r="O129" s="36">
        <v>15000</v>
      </c>
      <c r="P129" s="36">
        <f t="shared" ref="P129" si="46">M129*O129</f>
        <v>1725000</v>
      </c>
      <c r="Q129" s="58"/>
    </row>
    <row r="130" spans="1:17">
      <c r="A130" s="37"/>
      <c r="B130" s="52"/>
      <c r="C130" s="289" t="s">
        <v>171</v>
      </c>
      <c r="D130" s="289"/>
      <c r="E130" s="289"/>
      <c r="F130" s="289"/>
      <c r="G130" s="289"/>
      <c r="H130" s="289"/>
      <c r="I130" s="70"/>
      <c r="J130" s="57"/>
      <c r="K130" s="39"/>
      <c r="L130" s="39"/>
      <c r="M130" s="73"/>
      <c r="N130" s="74"/>
      <c r="O130" s="39"/>
      <c r="P130" s="39"/>
      <c r="Q130" s="58"/>
    </row>
    <row r="131" spans="1:17">
      <c r="A131" s="49"/>
      <c r="B131" s="49">
        <v>7</v>
      </c>
      <c r="C131" s="290" t="s">
        <v>172</v>
      </c>
      <c r="D131" s="290"/>
      <c r="E131" s="290"/>
      <c r="F131" s="290"/>
      <c r="G131" s="290"/>
      <c r="H131" s="290"/>
      <c r="I131" s="69">
        <v>24</v>
      </c>
      <c r="J131" s="55" t="s">
        <v>168</v>
      </c>
      <c r="K131" s="36">
        <v>150000</v>
      </c>
      <c r="L131" s="36">
        <f t="shared" ref="L131" si="47">I131*K131</f>
        <v>3600000</v>
      </c>
      <c r="M131" s="71">
        <v>24</v>
      </c>
      <c r="N131" s="72" t="s">
        <v>168</v>
      </c>
      <c r="O131" s="36">
        <v>150000</v>
      </c>
      <c r="P131" s="36">
        <f t="shared" ref="P131" si="48">M131*O131</f>
        <v>3600000</v>
      </c>
      <c r="Q131" s="58"/>
    </row>
    <row r="132" spans="1:17">
      <c r="A132" s="37"/>
      <c r="B132" s="37"/>
      <c r="C132" s="290" t="s">
        <v>173</v>
      </c>
      <c r="D132" s="290"/>
      <c r="E132" s="290"/>
      <c r="F132" s="290"/>
      <c r="G132" s="290"/>
      <c r="H132" s="290"/>
      <c r="I132" s="70"/>
      <c r="J132" s="57"/>
      <c r="K132" s="39"/>
      <c r="L132" s="39"/>
      <c r="M132" s="73"/>
      <c r="N132" s="74"/>
      <c r="O132" s="39"/>
      <c r="P132" s="39"/>
      <c r="Q132" s="58"/>
    </row>
    <row r="133" spans="1:17">
      <c r="A133" s="49"/>
      <c r="B133" s="31">
        <v>8</v>
      </c>
      <c r="C133" s="291" t="s">
        <v>172</v>
      </c>
      <c r="D133" s="291"/>
      <c r="E133" s="291"/>
      <c r="F133" s="291"/>
      <c r="G133" s="291"/>
      <c r="H133" s="291"/>
      <c r="I133" s="69">
        <v>24</v>
      </c>
      <c r="J133" s="55" t="s">
        <v>168</v>
      </c>
      <c r="K133" s="36">
        <v>100000</v>
      </c>
      <c r="L133" s="36">
        <f t="shared" ref="L133" si="49">I133*K133</f>
        <v>2400000</v>
      </c>
      <c r="M133" s="71">
        <v>24</v>
      </c>
      <c r="N133" s="72" t="s">
        <v>168</v>
      </c>
      <c r="O133" s="36">
        <v>100000</v>
      </c>
      <c r="P133" s="36">
        <f t="shared" ref="P133" si="50">M133*O133</f>
        <v>2400000</v>
      </c>
      <c r="Q133" s="58"/>
    </row>
    <row r="134" spans="1:17">
      <c r="A134" s="37"/>
      <c r="B134" s="52"/>
      <c r="C134" s="289" t="s">
        <v>174</v>
      </c>
      <c r="D134" s="289"/>
      <c r="E134" s="289"/>
      <c r="F134" s="289"/>
      <c r="G134" s="289"/>
      <c r="H134" s="289"/>
      <c r="I134" s="70"/>
      <c r="J134" s="57"/>
      <c r="K134" s="39"/>
      <c r="L134" s="39"/>
      <c r="M134" s="73"/>
      <c r="N134" s="74"/>
      <c r="O134" s="39"/>
      <c r="P134" s="39"/>
      <c r="Q134" s="58"/>
    </row>
    <row r="135" spans="1:17">
      <c r="A135" s="49"/>
      <c r="B135" s="49">
        <v>9</v>
      </c>
      <c r="C135" s="290" t="s">
        <v>175</v>
      </c>
      <c r="D135" s="290"/>
      <c r="E135" s="290"/>
      <c r="F135" s="290"/>
      <c r="G135" s="290"/>
      <c r="H135" s="290"/>
      <c r="I135" s="71">
        <v>1000</v>
      </c>
      <c r="J135" s="72" t="s">
        <v>164</v>
      </c>
      <c r="K135" s="36">
        <v>4000</v>
      </c>
      <c r="L135" s="36">
        <f t="shared" ref="L135" si="51">I135*K135</f>
        <v>4000000</v>
      </c>
      <c r="M135" s="71">
        <v>2000</v>
      </c>
      <c r="N135" s="72" t="s">
        <v>164</v>
      </c>
      <c r="O135" s="36">
        <v>4000</v>
      </c>
      <c r="P135" s="36">
        <f t="shared" ref="P135" si="52">M135*O135</f>
        <v>8000000</v>
      </c>
      <c r="Q135" s="58"/>
    </row>
    <row r="136" spans="1:17">
      <c r="A136" s="37"/>
      <c r="B136" s="37"/>
      <c r="C136" s="290" t="s">
        <v>176</v>
      </c>
      <c r="D136" s="290"/>
      <c r="E136" s="290"/>
      <c r="F136" s="290"/>
      <c r="G136" s="290"/>
      <c r="H136" s="290"/>
      <c r="I136" s="73"/>
      <c r="J136" s="74"/>
      <c r="K136" s="39"/>
      <c r="L136" s="39"/>
      <c r="M136" s="73"/>
      <c r="N136" s="74"/>
      <c r="O136" s="39"/>
      <c r="P136" s="39"/>
      <c r="Q136" s="58"/>
    </row>
    <row r="137" spans="1:17">
      <c r="A137" s="49"/>
      <c r="B137" s="31">
        <v>10</v>
      </c>
      <c r="C137" s="291" t="s">
        <v>175</v>
      </c>
      <c r="D137" s="291"/>
      <c r="E137" s="291"/>
      <c r="F137" s="291"/>
      <c r="G137" s="291"/>
      <c r="H137" s="291"/>
      <c r="I137" s="71">
        <v>2000</v>
      </c>
      <c r="J137" s="72" t="s">
        <v>164</v>
      </c>
      <c r="K137" s="36">
        <v>3000</v>
      </c>
      <c r="L137" s="36">
        <f t="shared" ref="L137" si="53">I137*K137</f>
        <v>6000000</v>
      </c>
      <c r="M137" s="71">
        <v>2000</v>
      </c>
      <c r="N137" s="72" t="s">
        <v>164</v>
      </c>
      <c r="O137" s="36">
        <v>3000</v>
      </c>
      <c r="P137" s="36">
        <f t="shared" ref="P137" si="54">M137*O137</f>
        <v>6000000</v>
      </c>
      <c r="Q137" s="58"/>
    </row>
    <row r="138" spans="1:17">
      <c r="A138" s="37"/>
      <c r="B138" s="52"/>
      <c r="C138" s="289" t="s">
        <v>177</v>
      </c>
      <c r="D138" s="289"/>
      <c r="E138" s="289"/>
      <c r="F138" s="289"/>
      <c r="G138" s="289"/>
      <c r="H138" s="289"/>
      <c r="I138" s="73"/>
      <c r="J138" s="74"/>
      <c r="K138" s="39"/>
      <c r="L138" s="39"/>
      <c r="M138" s="73"/>
      <c r="N138" s="74"/>
      <c r="O138" s="39"/>
      <c r="P138" s="39"/>
      <c r="Q138" s="58"/>
    </row>
    <row r="139" spans="1:17">
      <c r="A139" s="49"/>
      <c r="B139" s="49">
        <v>11</v>
      </c>
      <c r="C139" s="290" t="s">
        <v>175</v>
      </c>
      <c r="D139" s="290"/>
      <c r="E139" s="290"/>
      <c r="F139" s="290"/>
      <c r="G139" s="290"/>
      <c r="H139" s="290"/>
      <c r="I139" s="71">
        <v>6000</v>
      </c>
      <c r="J139" s="72" t="s">
        <v>164</v>
      </c>
      <c r="K139" s="36">
        <v>2750</v>
      </c>
      <c r="L139" s="36">
        <f t="shared" ref="L139" si="55">I139*K139</f>
        <v>16500000</v>
      </c>
      <c r="M139" s="71">
        <v>6000</v>
      </c>
      <c r="N139" s="72" t="s">
        <v>164</v>
      </c>
      <c r="O139" s="36">
        <v>2750</v>
      </c>
      <c r="P139" s="36">
        <f t="shared" ref="P139" si="56">M139*O139</f>
        <v>16500000</v>
      </c>
      <c r="Q139" s="58"/>
    </row>
    <row r="140" spans="1:17">
      <c r="A140" s="37"/>
      <c r="B140" s="37"/>
      <c r="C140" s="290" t="s">
        <v>178</v>
      </c>
      <c r="D140" s="290"/>
      <c r="E140" s="290"/>
      <c r="F140" s="290"/>
      <c r="G140" s="290"/>
      <c r="H140" s="290"/>
      <c r="I140" s="73"/>
      <c r="J140" s="74"/>
      <c r="K140" s="39"/>
      <c r="L140" s="39"/>
      <c r="M140" s="73"/>
      <c r="N140" s="74"/>
      <c r="O140" s="39"/>
      <c r="P140" s="39"/>
      <c r="Q140" s="58"/>
    </row>
    <row r="141" spans="1:17">
      <c r="A141" s="49"/>
      <c r="B141" s="31">
        <v>12</v>
      </c>
      <c r="C141" s="291" t="s">
        <v>179</v>
      </c>
      <c r="D141" s="291"/>
      <c r="E141" s="291"/>
      <c r="F141" s="291"/>
      <c r="G141" s="291"/>
      <c r="H141" s="291"/>
      <c r="I141" s="69">
        <v>48</v>
      </c>
      <c r="J141" s="55" t="s">
        <v>168</v>
      </c>
      <c r="K141" s="36">
        <v>13500</v>
      </c>
      <c r="L141" s="36">
        <f t="shared" ref="L141" si="57">I141*K141</f>
        <v>648000</v>
      </c>
      <c r="M141" s="71">
        <v>48</v>
      </c>
      <c r="N141" s="72" t="s">
        <v>168</v>
      </c>
      <c r="O141" s="36">
        <v>13500</v>
      </c>
      <c r="P141" s="36">
        <f t="shared" ref="P141" si="58">M141*O141</f>
        <v>648000</v>
      </c>
      <c r="Q141" s="58"/>
    </row>
    <row r="142" spans="1:17">
      <c r="A142" s="37"/>
      <c r="B142" s="52"/>
      <c r="C142" s="289" t="s">
        <v>180</v>
      </c>
      <c r="D142" s="289"/>
      <c r="E142" s="289"/>
      <c r="F142" s="289"/>
      <c r="G142" s="289"/>
      <c r="H142" s="289"/>
      <c r="I142" s="70"/>
      <c r="J142" s="57"/>
      <c r="K142" s="39"/>
      <c r="L142" s="39"/>
      <c r="M142" s="73"/>
      <c r="N142" s="74"/>
      <c r="O142" s="39"/>
      <c r="P142" s="39"/>
      <c r="Q142" s="58"/>
    </row>
    <row r="143" spans="1:17">
      <c r="A143" s="49"/>
      <c r="B143" s="49">
        <v>13</v>
      </c>
      <c r="C143" s="290" t="s">
        <v>181</v>
      </c>
      <c r="D143" s="290"/>
      <c r="E143" s="290"/>
      <c r="F143" s="290"/>
      <c r="G143" s="290"/>
      <c r="H143" s="290"/>
      <c r="I143" s="69">
        <v>35</v>
      </c>
      <c r="J143" s="55" t="s">
        <v>182</v>
      </c>
      <c r="K143" s="36">
        <v>7500</v>
      </c>
      <c r="L143" s="36">
        <f t="shared" ref="L143" si="59">I143*K143</f>
        <v>262500</v>
      </c>
      <c r="M143" s="71">
        <v>35</v>
      </c>
      <c r="N143" s="72" t="s">
        <v>182</v>
      </c>
      <c r="O143" s="36">
        <v>7500</v>
      </c>
      <c r="P143" s="36">
        <f t="shared" ref="P143" si="60">M143*O143</f>
        <v>262500</v>
      </c>
      <c r="Q143" s="58"/>
    </row>
    <row r="144" spans="1:17">
      <c r="A144" s="37"/>
      <c r="B144" s="37"/>
      <c r="C144" s="290" t="s">
        <v>180</v>
      </c>
      <c r="D144" s="290"/>
      <c r="E144" s="290"/>
      <c r="F144" s="290"/>
      <c r="G144" s="290"/>
      <c r="H144" s="290"/>
      <c r="I144" s="70"/>
      <c r="J144" s="57"/>
      <c r="K144" s="39"/>
      <c r="L144" s="39"/>
      <c r="M144" s="73"/>
      <c r="N144" s="74"/>
      <c r="O144" s="39"/>
      <c r="P144" s="39"/>
      <c r="Q144" s="58"/>
    </row>
    <row r="145" spans="1:17">
      <c r="A145" s="49"/>
      <c r="B145" s="31">
        <v>14</v>
      </c>
      <c r="C145" s="291" t="s">
        <v>183</v>
      </c>
      <c r="D145" s="291"/>
      <c r="E145" s="291"/>
      <c r="F145" s="291"/>
      <c r="G145" s="291"/>
      <c r="H145" s="291"/>
      <c r="I145" s="69">
        <v>8000</v>
      </c>
      <c r="J145" s="55" t="s">
        <v>164</v>
      </c>
      <c r="K145" s="36">
        <v>190</v>
      </c>
      <c r="L145" s="36">
        <f t="shared" ref="L145" si="61">I145*K145</f>
        <v>1520000</v>
      </c>
      <c r="M145" s="71">
        <v>8000</v>
      </c>
      <c r="N145" s="72" t="s">
        <v>164</v>
      </c>
      <c r="O145" s="36">
        <v>190</v>
      </c>
      <c r="P145" s="36">
        <f t="shared" ref="P145" si="62">M145*O145</f>
        <v>1520000</v>
      </c>
      <c r="Q145" s="58"/>
    </row>
    <row r="146" spans="1:17">
      <c r="A146" s="37"/>
      <c r="B146" s="52"/>
      <c r="C146" s="289" t="s">
        <v>184</v>
      </c>
      <c r="D146" s="289"/>
      <c r="E146" s="289"/>
      <c r="F146" s="289"/>
      <c r="G146" s="289"/>
      <c r="H146" s="289"/>
      <c r="I146" s="70"/>
      <c r="J146" s="57"/>
      <c r="K146" s="39"/>
      <c r="L146" s="39"/>
      <c r="M146" s="73"/>
      <c r="N146" s="74"/>
      <c r="O146" s="39"/>
      <c r="P146" s="39"/>
      <c r="Q146" s="58"/>
    </row>
    <row r="147" spans="1:17">
      <c r="A147" s="49"/>
      <c r="B147" s="49">
        <v>15</v>
      </c>
      <c r="C147" s="290" t="s">
        <v>183</v>
      </c>
      <c r="D147" s="290"/>
      <c r="E147" s="290"/>
      <c r="F147" s="290"/>
      <c r="G147" s="290"/>
      <c r="H147" s="290"/>
      <c r="I147" s="69">
        <v>60000</v>
      </c>
      <c r="J147" s="55" t="s">
        <v>164</v>
      </c>
      <c r="K147" s="36">
        <v>200</v>
      </c>
      <c r="L147" s="36">
        <f t="shared" ref="L147" si="63">I147*K147</f>
        <v>12000000</v>
      </c>
      <c r="M147" s="71">
        <v>60000</v>
      </c>
      <c r="N147" s="72" t="s">
        <v>164</v>
      </c>
      <c r="O147" s="36">
        <v>200</v>
      </c>
      <c r="P147" s="36">
        <f t="shared" ref="P147" si="64">M147*O147</f>
        <v>12000000</v>
      </c>
      <c r="Q147" s="58"/>
    </row>
    <row r="148" spans="1:17">
      <c r="A148" s="37"/>
      <c r="B148" s="37"/>
      <c r="C148" s="290" t="s">
        <v>185</v>
      </c>
      <c r="D148" s="290"/>
      <c r="E148" s="290"/>
      <c r="F148" s="290"/>
      <c r="G148" s="290"/>
      <c r="H148" s="290"/>
      <c r="I148" s="70"/>
      <c r="J148" s="57"/>
      <c r="K148" s="39"/>
      <c r="L148" s="39"/>
      <c r="M148" s="73"/>
      <c r="N148" s="74"/>
      <c r="O148" s="39"/>
      <c r="P148" s="39"/>
      <c r="Q148" s="58"/>
    </row>
    <row r="149" spans="1:17">
      <c r="A149" s="49"/>
      <c r="B149" s="31">
        <v>16</v>
      </c>
      <c r="C149" s="291" t="s">
        <v>183</v>
      </c>
      <c r="D149" s="291"/>
      <c r="E149" s="291"/>
      <c r="F149" s="291"/>
      <c r="G149" s="291"/>
      <c r="H149" s="291"/>
      <c r="I149" s="69">
        <v>20000</v>
      </c>
      <c r="J149" s="55" t="s">
        <v>164</v>
      </c>
      <c r="K149" s="36">
        <v>400</v>
      </c>
      <c r="L149" s="36">
        <f t="shared" ref="L149" si="65">I149*K149</f>
        <v>8000000</v>
      </c>
      <c r="M149" s="71">
        <v>20000</v>
      </c>
      <c r="N149" s="72" t="s">
        <v>164</v>
      </c>
      <c r="O149" s="36">
        <v>400</v>
      </c>
      <c r="P149" s="36">
        <f t="shared" ref="P149" si="66">M149*O149</f>
        <v>8000000</v>
      </c>
      <c r="Q149" s="58"/>
    </row>
    <row r="150" spans="1:17">
      <c r="A150" s="37"/>
      <c r="B150" s="52"/>
      <c r="C150" s="289" t="s">
        <v>186</v>
      </c>
      <c r="D150" s="289"/>
      <c r="E150" s="289"/>
      <c r="F150" s="289"/>
      <c r="G150" s="289"/>
      <c r="H150" s="289"/>
      <c r="I150" s="70"/>
      <c r="J150" s="57"/>
      <c r="K150" s="39"/>
      <c r="L150" s="39"/>
      <c r="M150" s="73"/>
      <c r="N150" s="74"/>
      <c r="O150" s="39"/>
      <c r="P150" s="39"/>
      <c r="Q150" s="58"/>
    </row>
    <row r="151" spans="1:17">
      <c r="A151" s="49"/>
      <c r="B151" s="49">
        <v>17</v>
      </c>
      <c r="C151" s="290" t="s">
        <v>183</v>
      </c>
      <c r="D151" s="290"/>
      <c r="E151" s="290"/>
      <c r="F151" s="290"/>
      <c r="G151" s="290"/>
      <c r="H151" s="290"/>
      <c r="I151" s="69">
        <v>5000</v>
      </c>
      <c r="J151" s="55" t="s">
        <v>164</v>
      </c>
      <c r="K151" s="36">
        <v>500</v>
      </c>
      <c r="L151" s="36">
        <f t="shared" ref="L151" si="67">I151*K151</f>
        <v>2500000</v>
      </c>
      <c r="M151" s="71">
        <v>5000</v>
      </c>
      <c r="N151" s="72" t="s">
        <v>164</v>
      </c>
      <c r="O151" s="36">
        <v>500</v>
      </c>
      <c r="P151" s="36">
        <f t="shared" ref="P151" si="68">M151*O151</f>
        <v>2500000</v>
      </c>
      <c r="Q151" s="58"/>
    </row>
    <row r="152" spans="1:17">
      <c r="A152" s="37"/>
      <c r="B152" s="37"/>
      <c r="C152" s="290" t="s">
        <v>187</v>
      </c>
      <c r="D152" s="290"/>
      <c r="E152" s="290"/>
      <c r="F152" s="290"/>
      <c r="G152" s="290"/>
      <c r="H152" s="290"/>
      <c r="I152" s="70"/>
      <c r="J152" s="57"/>
      <c r="K152" s="39"/>
      <c r="L152" s="39"/>
      <c r="M152" s="73"/>
      <c r="N152" s="74"/>
      <c r="O152" s="39"/>
      <c r="P152" s="39"/>
      <c r="Q152" s="58"/>
    </row>
    <row r="153" spans="1:17">
      <c r="A153" s="49"/>
      <c r="B153" s="31">
        <v>18</v>
      </c>
      <c r="C153" s="291" t="s">
        <v>183</v>
      </c>
      <c r="D153" s="291"/>
      <c r="E153" s="291"/>
      <c r="F153" s="291"/>
      <c r="G153" s="291"/>
      <c r="H153" s="291"/>
      <c r="I153" s="69">
        <v>500</v>
      </c>
      <c r="J153" s="55" t="s">
        <v>164</v>
      </c>
      <c r="K153" s="36">
        <v>225</v>
      </c>
      <c r="L153" s="36">
        <f t="shared" ref="L153" si="69">I153*K153</f>
        <v>112500</v>
      </c>
      <c r="M153" s="71">
        <v>500</v>
      </c>
      <c r="N153" s="72" t="s">
        <v>164</v>
      </c>
      <c r="O153" s="36">
        <v>225</v>
      </c>
      <c r="P153" s="36">
        <f t="shared" ref="P153" si="70">M153*O153</f>
        <v>112500</v>
      </c>
      <c r="Q153" s="58"/>
    </row>
    <row r="154" spans="1:17">
      <c r="A154" s="37"/>
      <c r="B154" s="52"/>
      <c r="C154" s="289" t="s">
        <v>188</v>
      </c>
      <c r="D154" s="289"/>
      <c r="E154" s="289"/>
      <c r="F154" s="289"/>
      <c r="G154" s="289"/>
      <c r="H154" s="289"/>
      <c r="I154" s="70"/>
      <c r="J154" s="57"/>
      <c r="K154" s="39"/>
      <c r="L154" s="39"/>
      <c r="M154" s="73"/>
      <c r="N154" s="74"/>
      <c r="O154" s="39"/>
      <c r="P154" s="39"/>
      <c r="Q154" s="58"/>
    </row>
    <row r="155" spans="1:17">
      <c r="A155" s="49"/>
      <c r="B155" s="49">
        <v>19</v>
      </c>
      <c r="C155" s="290" t="s">
        <v>183</v>
      </c>
      <c r="D155" s="290"/>
      <c r="E155" s="290"/>
      <c r="F155" s="290"/>
      <c r="G155" s="290"/>
      <c r="H155" s="290"/>
      <c r="I155" s="69">
        <v>5000</v>
      </c>
      <c r="J155" s="55" t="s">
        <v>164</v>
      </c>
      <c r="K155" s="36">
        <v>100</v>
      </c>
      <c r="L155" s="36">
        <f t="shared" ref="L155" si="71">I155*K155</f>
        <v>500000</v>
      </c>
      <c r="M155" s="71">
        <v>5000</v>
      </c>
      <c r="N155" s="72" t="s">
        <v>164</v>
      </c>
      <c r="O155" s="36">
        <v>100</v>
      </c>
      <c r="P155" s="36">
        <f t="shared" ref="P155" si="72">M155*O155</f>
        <v>500000</v>
      </c>
      <c r="Q155" s="58"/>
    </row>
    <row r="156" spans="1:17">
      <c r="A156" s="37"/>
      <c r="B156" s="37"/>
      <c r="C156" s="290" t="s">
        <v>189</v>
      </c>
      <c r="D156" s="290"/>
      <c r="E156" s="290"/>
      <c r="F156" s="290"/>
      <c r="G156" s="290"/>
      <c r="H156" s="290"/>
      <c r="I156" s="70"/>
      <c r="J156" s="57"/>
      <c r="K156" s="39"/>
      <c r="L156" s="39"/>
      <c r="M156" s="73"/>
      <c r="N156" s="74"/>
      <c r="O156" s="39"/>
      <c r="P156" s="39"/>
      <c r="Q156" s="58"/>
    </row>
    <row r="157" spans="1:17">
      <c r="A157" s="49"/>
      <c r="B157" s="31">
        <v>20</v>
      </c>
      <c r="C157" s="291" t="s">
        <v>183</v>
      </c>
      <c r="D157" s="291"/>
      <c r="E157" s="291"/>
      <c r="F157" s="291"/>
      <c r="G157" s="291"/>
      <c r="H157" s="291"/>
      <c r="I157" s="69">
        <v>5000</v>
      </c>
      <c r="J157" s="55" t="s">
        <v>164</v>
      </c>
      <c r="K157" s="36">
        <v>200</v>
      </c>
      <c r="L157" s="36">
        <f t="shared" ref="L157" si="73">I157*K157</f>
        <v>1000000</v>
      </c>
      <c r="M157" s="71">
        <v>5000</v>
      </c>
      <c r="N157" s="72" t="s">
        <v>164</v>
      </c>
      <c r="O157" s="36">
        <v>200</v>
      </c>
      <c r="P157" s="36">
        <f t="shared" ref="P157" si="74">M157*O157</f>
        <v>1000000</v>
      </c>
      <c r="Q157" s="58"/>
    </row>
    <row r="158" spans="1:17">
      <c r="A158" s="37"/>
      <c r="B158" s="52"/>
      <c r="C158" s="289" t="s">
        <v>190</v>
      </c>
      <c r="D158" s="289"/>
      <c r="E158" s="289"/>
      <c r="F158" s="289"/>
      <c r="G158" s="289"/>
      <c r="H158" s="289"/>
      <c r="I158" s="70"/>
      <c r="J158" s="57"/>
      <c r="K158" s="39"/>
      <c r="L158" s="39"/>
      <c r="M158" s="73"/>
      <c r="N158" s="74"/>
      <c r="O158" s="39"/>
      <c r="P158" s="39"/>
      <c r="Q158" s="58"/>
    </row>
    <row r="159" spans="1:17">
      <c r="A159" s="49"/>
      <c r="B159" s="49">
        <v>21</v>
      </c>
      <c r="C159" s="290" t="s">
        <v>183</v>
      </c>
      <c r="D159" s="290"/>
      <c r="E159" s="290"/>
      <c r="F159" s="290"/>
      <c r="G159" s="290"/>
      <c r="H159" s="290"/>
      <c r="I159" s="69">
        <v>100</v>
      </c>
      <c r="J159" s="55" t="s">
        <v>191</v>
      </c>
      <c r="K159" s="36">
        <v>18000</v>
      </c>
      <c r="L159" s="36">
        <f t="shared" ref="L159" si="75">I159*K159</f>
        <v>1800000</v>
      </c>
      <c r="M159" s="71">
        <v>100</v>
      </c>
      <c r="N159" s="72" t="s">
        <v>191</v>
      </c>
      <c r="O159" s="36">
        <v>18000</v>
      </c>
      <c r="P159" s="36">
        <f t="shared" ref="P159" si="76">M159*O159</f>
        <v>1800000</v>
      </c>
      <c r="Q159" s="58"/>
    </row>
    <row r="160" spans="1:17">
      <c r="A160" s="37"/>
      <c r="B160" s="37"/>
      <c r="C160" s="290" t="s">
        <v>192</v>
      </c>
      <c r="D160" s="290"/>
      <c r="E160" s="290"/>
      <c r="F160" s="290"/>
      <c r="G160" s="290"/>
      <c r="H160" s="290"/>
      <c r="I160" s="70"/>
      <c r="J160" s="57"/>
      <c r="K160" s="39"/>
      <c r="L160" s="39"/>
      <c r="M160" s="73"/>
      <c r="N160" s="74"/>
      <c r="O160" s="39"/>
      <c r="P160" s="39"/>
      <c r="Q160" s="58"/>
    </row>
    <row r="161" spans="1:17">
      <c r="A161" s="49"/>
      <c r="B161" s="31">
        <v>22</v>
      </c>
      <c r="C161" s="291" t="s">
        <v>183</v>
      </c>
      <c r="D161" s="291"/>
      <c r="E161" s="291"/>
      <c r="F161" s="291"/>
      <c r="G161" s="291"/>
      <c r="H161" s="291"/>
      <c r="I161" s="69">
        <v>300</v>
      </c>
      <c r="J161" s="55" t="s">
        <v>191</v>
      </c>
      <c r="K161" s="36">
        <v>9000</v>
      </c>
      <c r="L161" s="36">
        <f t="shared" ref="L161" si="77">I161*K161</f>
        <v>2700000</v>
      </c>
      <c r="M161" s="71">
        <v>300</v>
      </c>
      <c r="N161" s="72" t="s">
        <v>191</v>
      </c>
      <c r="O161" s="36">
        <v>9000</v>
      </c>
      <c r="P161" s="36">
        <f t="shared" ref="P161" si="78">M161*O161</f>
        <v>2700000</v>
      </c>
      <c r="Q161" s="58"/>
    </row>
    <row r="162" spans="1:17">
      <c r="A162" s="37"/>
      <c r="B162" s="52"/>
      <c r="C162" s="289" t="s">
        <v>193</v>
      </c>
      <c r="D162" s="289"/>
      <c r="E162" s="289"/>
      <c r="F162" s="289"/>
      <c r="G162" s="289"/>
      <c r="H162" s="289"/>
      <c r="I162" s="70"/>
      <c r="J162" s="57"/>
      <c r="K162" s="39"/>
      <c r="L162" s="39"/>
      <c r="M162" s="73"/>
      <c r="N162" s="74"/>
      <c r="O162" s="39"/>
      <c r="P162" s="39"/>
      <c r="Q162" s="58"/>
    </row>
    <row r="163" spans="1:17">
      <c r="A163" s="49"/>
      <c r="B163" s="49">
        <v>23</v>
      </c>
      <c r="C163" s="290" t="s">
        <v>183</v>
      </c>
      <c r="D163" s="290"/>
      <c r="E163" s="290"/>
      <c r="F163" s="290"/>
      <c r="G163" s="290"/>
      <c r="H163" s="290"/>
      <c r="I163" s="69">
        <v>500</v>
      </c>
      <c r="J163" s="55" t="s">
        <v>191</v>
      </c>
      <c r="K163" s="36">
        <v>6000</v>
      </c>
      <c r="L163" s="36">
        <f t="shared" ref="L163" si="79">I163*K163</f>
        <v>3000000</v>
      </c>
      <c r="M163" s="71">
        <v>500</v>
      </c>
      <c r="N163" s="72" t="s">
        <v>191</v>
      </c>
      <c r="O163" s="36">
        <v>6000</v>
      </c>
      <c r="P163" s="36">
        <f t="shared" ref="P163" si="80">M163*O163</f>
        <v>3000000</v>
      </c>
      <c r="Q163" s="58"/>
    </row>
    <row r="164" spans="1:17">
      <c r="A164" s="37"/>
      <c r="B164" s="37"/>
      <c r="C164" s="290" t="s">
        <v>194</v>
      </c>
      <c r="D164" s="290"/>
      <c r="E164" s="290"/>
      <c r="F164" s="290"/>
      <c r="G164" s="290"/>
      <c r="H164" s="290"/>
      <c r="I164" s="70"/>
      <c r="J164" s="57"/>
      <c r="K164" s="39"/>
      <c r="L164" s="39"/>
      <c r="M164" s="73"/>
      <c r="N164" s="74"/>
      <c r="O164" s="39"/>
      <c r="P164" s="39"/>
      <c r="Q164" s="58"/>
    </row>
    <row r="165" spans="1:17">
      <c r="A165" s="49"/>
      <c r="B165" s="31">
        <v>24</v>
      </c>
      <c r="C165" s="291" t="s">
        <v>183</v>
      </c>
      <c r="D165" s="291"/>
      <c r="E165" s="291"/>
      <c r="F165" s="291"/>
      <c r="G165" s="291"/>
      <c r="H165" s="291"/>
      <c r="I165" s="69">
        <v>100</v>
      </c>
      <c r="J165" s="55" t="s">
        <v>191</v>
      </c>
      <c r="K165" s="36">
        <v>4500</v>
      </c>
      <c r="L165" s="36">
        <f t="shared" ref="L165" si="81">I165*K165</f>
        <v>450000</v>
      </c>
      <c r="M165" s="71">
        <v>100</v>
      </c>
      <c r="N165" s="72" t="s">
        <v>191</v>
      </c>
      <c r="O165" s="36">
        <v>4500</v>
      </c>
      <c r="P165" s="36">
        <f t="shared" ref="P165" si="82">M165*O165</f>
        <v>450000</v>
      </c>
      <c r="Q165" s="58"/>
    </row>
    <row r="166" spans="1:17">
      <c r="A166" s="37"/>
      <c r="B166" s="52"/>
      <c r="C166" s="289" t="s">
        <v>195</v>
      </c>
      <c r="D166" s="289"/>
      <c r="E166" s="289"/>
      <c r="F166" s="289"/>
      <c r="G166" s="289"/>
      <c r="H166" s="289"/>
      <c r="I166" s="70"/>
      <c r="J166" s="57"/>
      <c r="K166" s="39"/>
      <c r="L166" s="39"/>
      <c r="M166" s="73"/>
      <c r="N166" s="74"/>
      <c r="O166" s="39"/>
      <c r="P166" s="39"/>
      <c r="Q166" s="58"/>
    </row>
    <row r="167" spans="1:17">
      <c r="A167" s="49"/>
      <c r="B167" s="49">
        <v>25</v>
      </c>
      <c r="C167" s="290" t="s">
        <v>183</v>
      </c>
      <c r="D167" s="290"/>
      <c r="E167" s="290"/>
      <c r="F167" s="290"/>
      <c r="G167" s="290"/>
      <c r="H167" s="290"/>
      <c r="I167" s="69">
        <v>200</v>
      </c>
      <c r="J167" s="55" t="s">
        <v>191</v>
      </c>
      <c r="K167" s="36">
        <v>20000</v>
      </c>
      <c r="L167" s="36">
        <f t="shared" ref="L167" si="83">I167*K167</f>
        <v>4000000</v>
      </c>
      <c r="M167" s="71">
        <v>200</v>
      </c>
      <c r="N167" s="72" t="s">
        <v>191</v>
      </c>
      <c r="O167" s="36">
        <v>20000</v>
      </c>
      <c r="P167" s="36">
        <f t="shared" ref="P167" si="84">M167*O167</f>
        <v>4000000</v>
      </c>
      <c r="Q167" s="58"/>
    </row>
    <row r="168" spans="1:17">
      <c r="A168" s="37"/>
      <c r="B168" s="37"/>
      <c r="C168" s="290" t="s">
        <v>196</v>
      </c>
      <c r="D168" s="290"/>
      <c r="E168" s="290"/>
      <c r="F168" s="290"/>
      <c r="G168" s="290"/>
      <c r="H168" s="290"/>
      <c r="I168" s="70"/>
      <c r="J168" s="57"/>
      <c r="K168" s="39"/>
      <c r="L168" s="39"/>
      <c r="M168" s="73"/>
      <c r="N168" s="74"/>
      <c r="O168" s="39"/>
      <c r="P168" s="39"/>
      <c r="Q168" s="58"/>
    </row>
    <row r="169" spans="1:17">
      <c r="A169" s="49"/>
      <c r="B169" s="31">
        <v>26</v>
      </c>
      <c r="C169" s="291" t="s">
        <v>183</v>
      </c>
      <c r="D169" s="291"/>
      <c r="E169" s="291"/>
      <c r="F169" s="291"/>
      <c r="G169" s="291"/>
      <c r="H169" s="291"/>
      <c r="I169" s="69">
        <v>300</v>
      </c>
      <c r="J169" s="55" t="s">
        <v>191</v>
      </c>
      <c r="K169" s="36">
        <v>10000</v>
      </c>
      <c r="L169" s="36">
        <f t="shared" ref="L169" si="85">I169*K169</f>
        <v>3000000</v>
      </c>
      <c r="M169" s="71">
        <v>300</v>
      </c>
      <c r="N169" s="72" t="s">
        <v>191</v>
      </c>
      <c r="O169" s="36">
        <v>10000</v>
      </c>
      <c r="P169" s="36">
        <f t="shared" ref="P169" si="86">M169*O169</f>
        <v>3000000</v>
      </c>
      <c r="Q169" s="58"/>
    </row>
    <row r="170" spans="1:17">
      <c r="A170" s="37"/>
      <c r="B170" s="52"/>
      <c r="C170" s="289" t="s">
        <v>197</v>
      </c>
      <c r="D170" s="289"/>
      <c r="E170" s="289"/>
      <c r="F170" s="289"/>
      <c r="G170" s="289"/>
      <c r="H170" s="289"/>
      <c r="I170" s="70"/>
      <c r="J170" s="57"/>
      <c r="K170" s="39"/>
      <c r="L170" s="39"/>
      <c r="M170" s="73"/>
      <c r="N170" s="74"/>
      <c r="O170" s="39"/>
      <c r="P170" s="39"/>
      <c r="Q170" s="58"/>
    </row>
    <row r="171" spans="1:17">
      <c r="A171" s="49"/>
      <c r="B171" s="49">
        <v>27</v>
      </c>
      <c r="C171" s="290" t="s">
        <v>183</v>
      </c>
      <c r="D171" s="290"/>
      <c r="E171" s="290"/>
      <c r="F171" s="290"/>
      <c r="G171" s="290"/>
      <c r="H171" s="290"/>
      <c r="I171" s="69">
        <v>700</v>
      </c>
      <c r="J171" s="55" t="s">
        <v>191</v>
      </c>
      <c r="K171" s="36">
        <v>6700</v>
      </c>
      <c r="L171" s="36">
        <f t="shared" ref="L171" si="87">I171*K171</f>
        <v>4690000</v>
      </c>
      <c r="M171" s="71">
        <v>700</v>
      </c>
      <c r="N171" s="72" t="s">
        <v>191</v>
      </c>
      <c r="O171" s="36">
        <v>6700</v>
      </c>
      <c r="P171" s="36">
        <f t="shared" ref="P171" si="88">M171*O171</f>
        <v>4690000</v>
      </c>
      <c r="Q171" s="58"/>
    </row>
    <row r="172" spans="1:17">
      <c r="A172" s="37"/>
      <c r="B172" s="37"/>
      <c r="C172" s="290" t="s">
        <v>198</v>
      </c>
      <c r="D172" s="290"/>
      <c r="E172" s="290"/>
      <c r="F172" s="290"/>
      <c r="G172" s="290"/>
      <c r="H172" s="290"/>
      <c r="I172" s="70"/>
      <c r="J172" s="57"/>
      <c r="K172" s="39"/>
      <c r="L172" s="39"/>
      <c r="M172" s="73"/>
      <c r="N172" s="74"/>
      <c r="O172" s="39"/>
      <c r="P172" s="39"/>
      <c r="Q172" s="58"/>
    </row>
    <row r="173" spans="1:17">
      <c r="A173" s="49"/>
      <c r="B173" s="31">
        <v>28</v>
      </c>
      <c r="C173" s="291" t="s">
        <v>183</v>
      </c>
      <c r="D173" s="291"/>
      <c r="E173" s="291"/>
      <c r="F173" s="291"/>
      <c r="G173" s="291"/>
      <c r="H173" s="291"/>
      <c r="I173" s="69">
        <v>300</v>
      </c>
      <c r="J173" s="55" t="s">
        <v>191</v>
      </c>
      <c r="K173" s="36">
        <v>5000</v>
      </c>
      <c r="L173" s="36">
        <f t="shared" ref="L173" si="89">I173*K173</f>
        <v>1500000</v>
      </c>
      <c r="M173" s="71">
        <v>300</v>
      </c>
      <c r="N173" s="72" t="s">
        <v>191</v>
      </c>
      <c r="O173" s="36">
        <v>5000</v>
      </c>
      <c r="P173" s="36">
        <f t="shared" ref="P173" si="90">M173*O173</f>
        <v>1500000</v>
      </c>
      <c r="Q173" s="58"/>
    </row>
    <row r="174" spans="1:17">
      <c r="A174" s="37"/>
      <c r="B174" s="52"/>
      <c r="C174" s="289" t="s">
        <v>199</v>
      </c>
      <c r="D174" s="289"/>
      <c r="E174" s="289"/>
      <c r="F174" s="289"/>
      <c r="G174" s="289"/>
      <c r="H174" s="289"/>
      <c r="I174" s="70"/>
      <c r="J174" s="57"/>
      <c r="K174" s="39"/>
      <c r="L174" s="39"/>
      <c r="M174" s="73"/>
      <c r="N174" s="74"/>
      <c r="O174" s="39"/>
      <c r="P174" s="39"/>
      <c r="Q174" s="58"/>
    </row>
    <row r="175" spans="1:17">
      <c r="A175" s="49"/>
      <c r="B175" s="49">
        <v>29</v>
      </c>
      <c r="C175" s="290" t="s">
        <v>183</v>
      </c>
      <c r="D175" s="290"/>
      <c r="E175" s="290"/>
      <c r="F175" s="290"/>
      <c r="G175" s="290"/>
      <c r="H175" s="290"/>
      <c r="I175" s="69">
        <v>240</v>
      </c>
      <c r="J175" s="55" t="s">
        <v>191</v>
      </c>
      <c r="K175" s="36">
        <v>3350</v>
      </c>
      <c r="L175" s="36">
        <f t="shared" ref="L175" si="91">I175*K175</f>
        <v>804000</v>
      </c>
      <c r="M175" s="71">
        <v>240</v>
      </c>
      <c r="N175" s="72" t="s">
        <v>191</v>
      </c>
      <c r="O175" s="36">
        <v>3350</v>
      </c>
      <c r="P175" s="36">
        <f t="shared" ref="P175" si="92">M175*O175</f>
        <v>804000</v>
      </c>
      <c r="Q175" s="58"/>
    </row>
    <row r="176" spans="1:17">
      <c r="A176" s="37"/>
      <c r="B176" s="37"/>
      <c r="C176" s="290" t="s">
        <v>200</v>
      </c>
      <c r="D176" s="290"/>
      <c r="E176" s="290"/>
      <c r="F176" s="290"/>
      <c r="G176" s="290"/>
      <c r="H176" s="290"/>
      <c r="I176" s="70"/>
      <c r="J176" s="57"/>
      <c r="K176" s="39"/>
      <c r="L176" s="39"/>
      <c r="M176" s="73"/>
      <c r="N176" s="74"/>
      <c r="O176" s="39"/>
      <c r="P176" s="39"/>
      <c r="Q176" s="58"/>
    </row>
    <row r="177" spans="1:17">
      <c r="A177" s="49"/>
      <c r="B177" s="31">
        <v>30</v>
      </c>
      <c r="C177" s="291" t="s">
        <v>183</v>
      </c>
      <c r="D177" s="291"/>
      <c r="E177" s="291"/>
      <c r="F177" s="291"/>
      <c r="G177" s="291"/>
      <c r="H177" s="291"/>
      <c r="I177" s="69">
        <v>200</v>
      </c>
      <c r="J177" s="55" t="s">
        <v>191</v>
      </c>
      <c r="K177" s="36">
        <v>30000</v>
      </c>
      <c r="L177" s="36">
        <f t="shared" ref="L177" si="93">I177*K177</f>
        <v>6000000</v>
      </c>
      <c r="M177" s="71">
        <v>200</v>
      </c>
      <c r="N177" s="72" t="s">
        <v>191</v>
      </c>
      <c r="O177" s="36">
        <v>30000</v>
      </c>
      <c r="P177" s="36">
        <f t="shared" ref="P177" si="94">M177*O177</f>
        <v>6000000</v>
      </c>
      <c r="Q177" s="58"/>
    </row>
    <row r="178" spans="1:17">
      <c r="A178" s="37"/>
      <c r="B178" s="52"/>
      <c r="C178" s="289" t="s">
        <v>201</v>
      </c>
      <c r="D178" s="289"/>
      <c r="E178" s="289"/>
      <c r="F178" s="289"/>
      <c r="G178" s="289"/>
      <c r="H178" s="289"/>
      <c r="I178" s="70"/>
      <c r="J178" s="57"/>
      <c r="K178" s="39"/>
      <c r="L178" s="39"/>
      <c r="M178" s="73"/>
      <c r="N178" s="74"/>
      <c r="O178" s="39"/>
      <c r="P178" s="39"/>
      <c r="Q178" s="58"/>
    </row>
    <row r="179" spans="1:17">
      <c r="A179" s="49"/>
      <c r="B179" s="49">
        <v>31</v>
      </c>
      <c r="C179" s="290" t="s">
        <v>183</v>
      </c>
      <c r="D179" s="290"/>
      <c r="E179" s="290"/>
      <c r="F179" s="290"/>
      <c r="G179" s="290"/>
      <c r="H179" s="290"/>
      <c r="I179" s="69">
        <v>200</v>
      </c>
      <c r="J179" s="55" t="s">
        <v>191</v>
      </c>
      <c r="K179" s="36">
        <v>15000</v>
      </c>
      <c r="L179" s="36">
        <f t="shared" ref="L179" si="95">I179*K179</f>
        <v>3000000</v>
      </c>
      <c r="M179" s="71">
        <v>200</v>
      </c>
      <c r="N179" s="72" t="s">
        <v>191</v>
      </c>
      <c r="O179" s="36">
        <v>15000</v>
      </c>
      <c r="P179" s="36">
        <f t="shared" ref="P179" si="96">M179*O179</f>
        <v>3000000</v>
      </c>
      <c r="Q179" s="58"/>
    </row>
    <row r="180" spans="1:17">
      <c r="A180" s="37"/>
      <c r="B180" s="37"/>
      <c r="C180" s="290" t="s">
        <v>202</v>
      </c>
      <c r="D180" s="290"/>
      <c r="E180" s="290"/>
      <c r="F180" s="290"/>
      <c r="G180" s="290"/>
      <c r="H180" s="290"/>
      <c r="I180" s="70"/>
      <c r="J180" s="57"/>
      <c r="K180" s="39"/>
      <c r="L180" s="39"/>
      <c r="M180" s="73"/>
      <c r="N180" s="74"/>
      <c r="O180" s="39"/>
      <c r="P180" s="39"/>
      <c r="Q180" s="58"/>
    </row>
    <row r="181" spans="1:17">
      <c r="A181" s="49"/>
      <c r="B181" s="31">
        <v>32</v>
      </c>
      <c r="C181" s="291" t="s">
        <v>183</v>
      </c>
      <c r="D181" s="291"/>
      <c r="E181" s="291"/>
      <c r="F181" s="291"/>
      <c r="G181" s="291"/>
      <c r="H181" s="291"/>
      <c r="I181" s="69">
        <v>480</v>
      </c>
      <c r="J181" s="55" t="s">
        <v>191</v>
      </c>
      <c r="K181" s="36">
        <v>8500</v>
      </c>
      <c r="L181" s="36">
        <f t="shared" ref="L181" si="97">I181*K181</f>
        <v>4080000</v>
      </c>
      <c r="M181" s="71">
        <v>480</v>
      </c>
      <c r="N181" s="72" t="s">
        <v>191</v>
      </c>
      <c r="O181" s="36">
        <v>8500</v>
      </c>
      <c r="P181" s="36">
        <f t="shared" ref="P181" si="98">M181*O181</f>
        <v>4080000</v>
      </c>
      <c r="Q181" s="58"/>
    </row>
    <row r="182" spans="1:17">
      <c r="A182" s="37"/>
      <c r="B182" s="52"/>
      <c r="C182" s="289" t="s">
        <v>203</v>
      </c>
      <c r="D182" s="289"/>
      <c r="E182" s="289"/>
      <c r="F182" s="289"/>
      <c r="G182" s="289"/>
      <c r="H182" s="289"/>
      <c r="I182" s="70"/>
      <c r="J182" s="57"/>
      <c r="K182" s="39"/>
      <c r="L182" s="39"/>
      <c r="M182" s="73"/>
      <c r="N182" s="74"/>
      <c r="O182" s="39"/>
      <c r="P182" s="39"/>
      <c r="Q182" s="58"/>
    </row>
    <row r="183" spans="1:17">
      <c r="A183" s="49"/>
      <c r="B183" s="49">
        <v>33</v>
      </c>
      <c r="C183" s="290" t="s">
        <v>183</v>
      </c>
      <c r="D183" s="290"/>
      <c r="E183" s="290"/>
      <c r="F183" s="290"/>
      <c r="G183" s="290"/>
      <c r="H183" s="290"/>
      <c r="I183" s="69">
        <v>240</v>
      </c>
      <c r="J183" s="55" t="s">
        <v>191</v>
      </c>
      <c r="K183" s="36">
        <v>7000</v>
      </c>
      <c r="L183" s="36">
        <f t="shared" ref="L183" si="99">I183*K183</f>
        <v>1680000</v>
      </c>
      <c r="M183" s="71">
        <v>240</v>
      </c>
      <c r="N183" s="72" t="s">
        <v>191</v>
      </c>
      <c r="O183" s="36">
        <v>7000</v>
      </c>
      <c r="P183" s="36">
        <f t="shared" ref="P183" si="100">M183*O183</f>
        <v>1680000</v>
      </c>
      <c r="Q183" s="58"/>
    </row>
    <row r="184" spans="1:17">
      <c r="A184" s="37"/>
      <c r="B184" s="37"/>
      <c r="C184" s="290" t="s">
        <v>204</v>
      </c>
      <c r="D184" s="290"/>
      <c r="E184" s="290"/>
      <c r="F184" s="290"/>
      <c r="G184" s="290"/>
      <c r="H184" s="290"/>
      <c r="I184" s="70"/>
      <c r="J184" s="57"/>
      <c r="K184" s="39"/>
      <c r="L184" s="39"/>
      <c r="M184" s="73"/>
      <c r="N184" s="74"/>
      <c r="O184" s="39"/>
      <c r="P184" s="39"/>
      <c r="Q184" s="58"/>
    </row>
    <row r="185" spans="1:17">
      <c r="A185" s="49"/>
      <c r="B185" s="31">
        <v>34</v>
      </c>
      <c r="C185" s="291" t="s">
        <v>183</v>
      </c>
      <c r="D185" s="291"/>
      <c r="E185" s="291"/>
      <c r="F185" s="291"/>
      <c r="G185" s="291"/>
      <c r="H185" s="291"/>
      <c r="I185" s="69">
        <v>500</v>
      </c>
      <c r="J185" s="55" t="s">
        <v>191</v>
      </c>
      <c r="K185" s="36">
        <v>5000</v>
      </c>
      <c r="L185" s="36">
        <f t="shared" ref="L185" si="101">I185*K185</f>
        <v>2500000</v>
      </c>
      <c r="M185" s="71">
        <v>500</v>
      </c>
      <c r="N185" s="72" t="s">
        <v>191</v>
      </c>
      <c r="O185" s="36">
        <v>5000</v>
      </c>
      <c r="P185" s="36">
        <f t="shared" ref="P185" si="102">M185*O185</f>
        <v>2500000</v>
      </c>
      <c r="Q185" s="58"/>
    </row>
    <row r="186" spans="1:17">
      <c r="A186" s="37"/>
      <c r="B186" s="52"/>
      <c r="C186" s="289" t="s">
        <v>205</v>
      </c>
      <c r="D186" s="289"/>
      <c r="E186" s="289"/>
      <c r="F186" s="289"/>
      <c r="G186" s="289"/>
      <c r="H186" s="289"/>
      <c r="I186" s="70"/>
      <c r="J186" s="57"/>
      <c r="K186" s="39"/>
      <c r="L186" s="39"/>
      <c r="M186" s="73"/>
      <c r="N186" s="74"/>
      <c r="O186" s="39"/>
      <c r="P186" s="39"/>
      <c r="Q186" s="58"/>
    </row>
    <row r="187" spans="1:17">
      <c r="A187" s="49"/>
      <c r="B187" s="49">
        <v>35</v>
      </c>
      <c r="C187" s="290" t="s">
        <v>206</v>
      </c>
      <c r="D187" s="290"/>
      <c r="E187" s="290"/>
      <c r="F187" s="290"/>
      <c r="G187" s="290"/>
      <c r="H187" s="290"/>
      <c r="I187" s="69">
        <v>60</v>
      </c>
      <c r="J187" s="55" t="s">
        <v>182</v>
      </c>
      <c r="K187" s="36">
        <v>2000</v>
      </c>
      <c r="L187" s="36">
        <f t="shared" ref="L187" si="103">I187*K187</f>
        <v>120000</v>
      </c>
      <c r="M187" s="71">
        <v>60</v>
      </c>
      <c r="N187" s="72" t="s">
        <v>182</v>
      </c>
      <c r="O187" s="36">
        <v>2000</v>
      </c>
      <c r="P187" s="36">
        <f t="shared" ref="P187" si="104">M187*O187</f>
        <v>120000</v>
      </c>
      <c r="Q187" s="58"/>
    </row>
    <row r="188" spans="1:17">
      <c r="A188" s="37"/>
      <c r="B188" s="37"/>
      <c r="C188" s="290" t="s">
        <v>180</v>
      </c>
      <c r="D188" s="290"/>
      <c r="E188" s="290"/>
      <c r="F188" s="290"/>
      <c r="G188" s="290"/>
      <c r="H188" s="290"/>
      <c r="I188" s="70"/>
      <c r="J188" s="57"/>
      <c r="K188" s="39"/>
      <c r="L188" s="39"/>
      <c r="M188" s="73"/>
      <c r="N188" s="74"/>
      <c r="O188" s="39"/>
      <c r="P188" s="39"/>
      <c r="Q188" s="58"/>
    </row>
    <row r="189" spans="1:17">
      <c r="A189" s="49"/>
      <c r="B189" s="31">
        <v>36</v>
      </c>
      <c r="C189" s="291" t="s">
        <v>207</v>
      </c>
      <c r="D189" s="291"/>
      <c r="E189" s="291"/>
      <c r="F189" s="291"/>
      <c r="G189" s="291"/>
      <c r="H189" s="291"/>
      <c r="I189" s="69">
        <v>500</v>
      </c>
      <c r="J189" s="55" t="s">
        <v>182</v>
      </c>
      <c r="K189" s="36">
        <v>7500</v>
      </c>
      <c r="L189" s="36">
        <f t="shared" ref="L189" si="105">I189*K189</f>
        <v>3750000</v>
      </c>
      <c r="M189" s="71">
        <v>500</v>
      </c>
      <c r="N189" s="72" t="s">
        <v>182</v>
      </c>
      <c r="O189" s="36">
        <v>7500</v>
      </c>
      <c r="P189" s="36">
        <f t="shared" ref="P189" si="106">M189*O189</f>
        <v>3750000</v>
      </c>
      <c r="Q189" s="58"/>
    </row>
    <row r="190" spans="1:17">
      <c r="A190" s="37"/>
      <c r="B190" s="52"/>
      <c r="C190" s="289" t="s">
        <v>180</v>
      </c>
      <c r="D190" s="289"/>
      <c r="E190" s="289"/>
      <c r="F190" s="289"/>
      <c r="G190" s="289"/>
      <c r="H190" s="289"/>
      <c r="I190" s="70"/>
      <c r="J190" s="57"/>
      <c r="K190" s="39"/>
      <c r="L190" s="39"/>
      <c r="M190" s="73"/>
      <c r="N190" s="74"/>
      <c r="O190" s="39"/>
      <c r="P190" s="39"/>
      <c r="Q190" s="58"/>
    </row>
    <row r="191" spans="1:17">
      <c r="A191" s="49"/>
      <c r="B191" s="49">
        <v>37</v>
      </c>
      <c r="C191" s="290" t="s">
        <v>208</v>
      </c>
      <c r="D191" s="290"/>
      <c r="E191" s="290"/>
      <c r="F191" s="290"/>
      <c r="G191" s="290"/>
      <c r="H191" s="290"/>
      <c r="I191" s="69">
        <v>500</v>
      </c>
      <c r="J191" s="55" t="s">
        <v>182</v>
      </c>
      <c r="K191" s="36">
        <v>4500</v>
      </c>
      <c r="L191" s="36">
        <f t="shared" ref="L191" si="107">I191*K191</f>
        <v>2250000</v>
      </c>
      <c r="M191" s="71">
        <v>500</v>
      </c>
      <c r="N191" s="72" t="s">
        <v>182</v>
      </c>
      <c r="O191" s="36">
        <v>4500</v>
      </c>
      <c r="P191" s="36">
        <f t="shared" ref="P191" si="108">M191*O191</f>
        <v>2250000</v>
      </c>
      <c r="Q191" s="58"/>
    </row>
    <row r="192" spans="1:17">
      <c r="A192" s="37"/>
      <c r="B192" s="37"/>
      <c r="C192" s="290" t="s">
        <v>209</v>
      </c>
      <c r="D192" s="290"/>
      <c r="E192" s="290"/>
      <c r="F192" s="290"/>
      <c r="G192" s="290"/>
      <c r="H192" s="290"/>
      <c r="I192" s="70"/>
      <c r="J192" s="57"/>
      <c r="K192" s="39"/>
      <c r="L192" s="39"/>
      <c r="M192" s="73"/>
      <c r="N192" s="74"/>
      <c r="O192" s="39"/>
      <c r="P192" s="39"/>
      <c r="Q192" s="58"/>
    </row>
    <row r="193" spans="1:17">
      <c r="A193" s="49"/>
      <c r="B193" s="31">
        <v>38</v>
      </c>
      <c r="C193" s="291" t="s">
        <v>208</v>
      </c>
      <c r="D193" s="291"/>
      <c r="E193" s="291"/>
      <c r="F193" s="291"/>
      <c r="G193" s="291"/>
      <c r="H193" s="291"/>
      <c r="I193" s="69">
        <v>500</v>
      </c>
      <c r="J193" s="55" t="s">
        <v>182</v>
      </c>
      <c r="K193" s="36">
        <v>750</v>
      </c>
      <c r="L193" s="36">
        <f t="shared" ref="L193" si="109">I193*K193</f>
        <v>375000</v>
      </c>
      <c r="M193" s="71">
        <v>500</v>
      </c>
      <c r="N193" s="72" t="s">
        <v>182</v>
      </c>
      <c r="O193" s="36">
        <v>750</v>
      </c>
      <c r="P193" s="36">
        <f t="shared" ref="P193" si="110">M193*O193</f>
        <v>375000</v>
      </c>
      <c r="Q193" s="58"/>
    </row>
    <row r="194" spans="1:17">
      <c r="A194" s="37"/>
      <c r="B194" s="52"/>
      <c r="C194" s="289" t="s">
        <v>210</v>
      </c>
      <c r="D194" s="289"/>
      <c r="E194" s="289"/>
      <c r="F194" s="289"/>
      <c r="G194" s="289"/>
      <c r="H194" s="289"/>
      <c r="I194" s="70"/>
      <c r="J194" s="57"/>
      <c r="K194" s="39"/>
      <c r="L194" s="39"/>
      <c r="M194" s="73"/>
      <c r="N194" s="74"/>
      <c r="O194" s="39"/>
      <c r="P194" s="39"/>
      <c r="Q194" s="58"/>
    </row>
    <row r="195" spans="1:17">
      <c r="A195" s="49"/>
      <c r="B195" s="49">
        <v>39</v>
      </c>
      <c r="C195" s="290" t="s">
        <v>208</v>
      </c>
      <c r="D195" s="290"/>
      <c r="E195" s="290"/>
      <c r="F195" s="290"/>
      <c r="G195" s="290"/>
      <c r="H195" s="290"/>
      <c r="I195" s="69">
        <v>500</v>
      </c>
      <c r="J195" s="55" t="s">
        <v>182</v>
      </c>
      <c r="K195" s="36">
        <v>600</v>
      </c>
      <c r="L195" s="36">
        <f t="shared" ref="L195" si="111">I195*K195</f>
        <v>300000</v>
      </c>
      <c r="M195" s="71">
        <v>500</v>
      </c>
      <c r="N195" s="72" t="s">
        <v>182</v>
      </c>
      <c r="O195" s="36">
        <v>600</v>
      </c>
      <c r="P195" s="36">
        <f t="shared" ref="P195" si="112">M195*O195</f>
        <v>300000</v>
      </c>
      <c r="Q195" s="58"/>
    </row>
    <row r="196" spans="1:17">
      <c r="A196" s="37"/>
      <c r="B196" s="37"/>
      <c r="C196" s="290" t="s">
        <v>211</v>
      </c>
      <c r="D196" s="290"/>
      <c r="E196" s="290"/>
      <c r="F196" s="290"/>
      <c r="G196" s="290"/>
      <c r="H196" s="290"/>
      <c r="I196" s="70"/>
      <c r="J196" s="57"/>
      <c r="K196" s="39"/>
      <c r="L196" s="39"/>
      <c r="M196" s="73"/>
      <c r="N196" s="74"/>
      <c r="O196" s="39"/>
      <c r="P196" s="39"/>
      <c r="Q196" s="58"/>
    </row>
    <row r="197" spans="1:17">
      <c r="A197" s="49"/>
      <c r="B197" s="31">
        <v>40</v>
      </c>
      <c r="C197" s="291" t="s">
        <v>208</v>
      </c>
      <c r="D197" s="291"/>
      <c r="E197" s="291"/>
      <c r="F197" s="291"/>
      <c r="G197" s="291"/>
      <c r="H197" s="291"/>
      <c r="I197" s="69">
        <v>500</v>
      </c>
      <c r="J197" s="55" t="s">
        <v>182</v>
      </c>
      <c r="K197" s="36">
        <v>1200</v>
      </c>
      <c r="L197" s="36">
        <f t="shared" ref="L197" si="113">I197*K197</f>
        <v>600000</v>
      </c>
      <c r="M197" s="71">
        <v>500</v>
      </c>
      <c r="N197" s="72" t="s">
        <v>182</v>
      </c>
      <c r="O197" s="36">
        <v>1200</v>
      </c>
      <c r="P197" s="36">
        <f t="shared" ref="P197" si="114">M197*O197</f>
        <v>600000</v>
      </c>
      <c r="Q197" s="58"/>
    </row>
    <row r="198" spans="1:17">
      <c r="A198" s="37"/>
      <c r="B198" s="52"/>
      <c r="C198" s="289" t="s">
        <v>212</v>
      </c>
      <c r="D198" s="289"/>
      <c r="E198" s="289"/>
      <c r="F198" s="289"/>
      <c r="G198" s="289"/>
      <c r="H198" s="289"/>
      <c r="I198" s="70"/>
      <c r="J198" s="57"/>
      <c r="K198" s="39"/>
      <c r="L198" s="39"/>
      <c r="M198" s="73"/>
      <c r="N198" s="74"/>
      <c r="O198" s="39"/>
      <c r="P198" s="39"/>
      <c r="Q198" s="58"/>
    </row>
    <row r="199" spans="1:17">
      <c r="A199" s="49"/>
      <c r="B199" s="49">
        <v>41</v>
      </c>
      <c r="C199" s="290" t="s">
        <v>208</v>
      </c>
      <c r="D199" s="290"/>
      <c r="E199" s="290"/>
      <c r="F199" s="290"/>
      <c r="G199" s="290"/>
      <c r="H199" s="290"/>
      <c r="I199" s="69">
        <v>500</v>
      </c>
      <c r="J199" s="55" t="s">
        <v>182</v>
      </c>
      <c r="K199" s="36">
        <v>2250</v>
      </c>
      <c r="L199" s="36">
        <f t="shared" ref="L199" si="115">I199*K199</f>
        <v>1125000</v>
      </c>
      <c r="M199" s="71">
        <v>500</v>
      </c>
      <c r="N199" s="72" t="s">
        <v>182</v>
      </c>
      <c r="O199" s="36">
        <v>2250</v>
      </c>
      <c r="P199" s="36">
        <f t="shared" ref="P199" si="116">M199*O199</f>
        <v>1125000</v>
      </c>
      <c r="Q199" s="58"/>
    </row>
    <row r="200" spans="1:17">
      <c r="A200" s="37"/>
      <c r="B200" s="37"/>
      <c r="C200" s="290" t="s">
        <v>213</v>
      </c>
      <c r="D200" s="290"/>
      <c r="E200" s="290"/>
      <c r="F200" s="290"/>
      <c r="G200" s="290"/>
      <c r="H200" s="290"/>
      <c r="I200" s="70"/>
      <c r="J200" s="57"/>
      <c r="K200" s="39"/>
      <c r="L200" s="39"/>
      <c r="M200" s="73"/>
      <c r="N200" s="74"/>
      <c r="O200" s="39"/>
      <c r="P200" s="39"/>
      <c r="Q200" s="58"/>
    </row>
    <row r="201" spans="1:17">
      <c r="A201" s="49"/>
      <c r="B201" s="31">
        <v>42</v>
      </c>
      <c r="C201" s="291" t="s">
        <v>214</v>
      </c>
      <c r="D201" s="291"/>
      <c r="E201" s="291"/>
      <c r="F201" s="291"/>
      <c r="G201" s="291"/>
      <c r="H201" s="291"/>
      <c r="I201" s="69">
        <v>100</v>
      </c>
      <c r="J201" s="55" t="s">
        <v>182</v>
      </c>
      <c r="K201" s="36">
        <v>15000</v>
      </c>
      <c r="L201" s="36">
        <f t="shared" ref="L201" si="117">I201*K201</f>
        <v>1500000</v>
      </c>
      <c r="M201" s="71">
        <v>100</v>
      </c>
      <c r="N201" s="72" t="s">
        <v>182</v>
      </c>
      <c r="O201" s="36">
        <v>15000</v>
      </c>
      <c r="P201" s="36">
        <f t="shared" ref="P201" si="118">M201*O201</f>
        <v>1500000</v>
      </c>
      <c r="Q201" s="58"/>
    </row>
    <row r="202" spans="1:17">
      <c r="A202" s="37"/>
      <c r="B202" s="52"/>
      <c r="C202" s="289" t="s">
        <v>215</v>
      </c>
      <c r="D202" s="289"/>
      <c r="E202" s="289"/>
      <c r="F202" s="289"/>
      <c r="G202" s="289"/>
      <c r="H202" s="289"/>
      <c r="I202" s="70"/>
      <c r="J202" s="57"/>
      <c r="K202" s="39"/>
      <c r="L202" s="39"/>
      <c r="M202" s="73"/>
      <c r="N202" s="74"/>
      <c r="O202" s="39"/>
      <c r="P202" s="39"/>
      <c r="Q202" s="58"/>
    </row>
    <row r="203" spans="1:17">
      <c r="A203" s="49"/>
      <c r="B203" s="49">
        <v>43</v>
      </c>
      <c r="C203" s="290" t="s">
        <v>216</v>
      </c>
      <c r="D203" s="290"/>
      <c r="E203" s="290"/>
      <c r="F203" s="290"/>
      <c r="G203" s="290"/>
      <c r="H203" s="290"/>
      <c r="I203" s="69">
        <v>100</v>
      </c>
      <c r="J203" s="55" t="s">
        <v>182</v>
      </c>
      <c r="K203" s="36">
        <v>2000</v>
      </c>
      <c r="L203" s="36">
        <f t="shared" ref="L203" si="119">I203*K203</f>
        <v>200000</v>
      </c>
      <c r="M203" s="71">
        <v>100</v>
      </c>
      <c r="N203" s="72" t="s">
        <v>182</v>
      </c>
      <c r="O203" s="36">
        <v>2000</v>
      </c>
      <c r="P203" s="36">
        <f t="shared" ref="P203" si="120">M203*O203</f>
        <v>200000</v>
      </c>
      <c r="Q203" s="58"/>
    </row>
    <row r="204" spans="1:17">
      <c r="A204" s="37"/>
      <c r="B204" s="37"/>
      <c r="C204" s="290" t="s">
        <v>217</v>
      </c>
      <c r="D204" s="290"/>
      <c r="E204" s="290"/>
      <c r="F204" s="290"/>
      <c r="G204" s="290"/>
      <c r="H204" s="290"/>
      <c r="I204" s="70"/>
      <c r="J204" s="57"/>
      <c r="K204" s="39"/>
      <c r="L204" s="39"/>
      <c r="M204" s="73"/>
      <c r="N204" s="74"/>
      <c r="O204" s="39"/>
      <c r="P204" s="39"/>
      <c r="Q204" s="58"/>
    </row>
    <row r="205" spans="1:17">
      <c r="A205" s="49"/>
      <c r="B205" s="31">
        <v>44</v>
      </c>
      <c r="C205" s="291" t="s">
        <v>216</v>
      </c>
      <c r="D205" s="291"/>
      <c r="E205" s="291"/>
      <c r="F205" s="291"/>
      <c r="G205" s="291"/>
      <c r="H205" s="291"/>
      <c r="I205" s="69">
        <v>500</v>
      </c>
      <c r="J205" s="55" t="s">
        <v>182</v>
      </c>
      <c r="K205" s="36">
        <v>2000</v>
      </c>
      <c r="L205" s="36">
        <f t="shared" ref="L205" si="121">I205*K205</f>
        <v>1000000</v>
      </c>
      <c r="M205" s="71">
        <v>500</v>
      </c>
      <c r="N205" s="72" t="s">
        <v>182</v>
      </c>
      <c r="O205" s="36">
        <v>2000</v>
      </c>
      <c r="P205" s="36">
        <f t="shared" ref="P205" si="122">M205*O205</f>
        <v>1000000</v>
      </c>
      <c r="Q205" s="58"/>
    </row>
    <row r="206" spans="1:17">
      <c r="A206" s="37"/>
      <c r="B206" s="52"/>
      <c r="C206" s="289" t="s">
        <v>218</v>
      </c>
      <c r="D206" s="289"/>
      <c r="E206" s="289"/>
      <c r="F206" s="289"/>
      <c r="G206" s="289"/>
      <c r="H206" s="289"/>
      <c r="I206" s="70"/>
      <c r="J206" s="57"/>
      <c r="K206" s="39"/>
      <c r="L206" s="39"/>
      <c r="M206" s="73"/>
      <c r="N206" s="74"/>
      <c r="O206" s="39"/>
      <c r="P206" s="39"/>
      <c r="Q206" s="58"/>
    </row>
    <row r="207" spans="1:17">
      <c r="A207" s="49"/>
      <c r="B207" s="31">
        <v>45</v>
      </c>
      <c r="C207" s="291" t="s">
        <v>219</v>
      </c>
      <c r="D207" s="291"/>
      <c r="E207" s="291"/>
      <c r="F207" s="291"/>
      <c r="G207" s="291"/>
      <c r="H207" s="291"/>
      <c r="I207" s="69">
        <v>180</v>
      </c>
      <c r="J207" s="55" t="s">
        <v>220</v>
      </c>
      <c r="K207" s="36">
        <v>10000</v>
      </c>
      <c r="L207" s="36">
        <f t="shared" ref="L207" si="123">I207*K207</f>
        <v>1800000</v>
      </c>
      <c r="M207" s="71">
        <v>180</v>
      </c>
      <c r="N207" s="72" t="s">
        <v>220</v>
      </c>
      <c r="O207" s="36">
        <v>10000</v>
      </c>
      <c r="P207" s="36">
        <f t="shared" ref="P207" si="124">M207*O207</f>
        <v>1800000</v>
      </c>
      <c r="Q207" s="58"/>
    </row>
    <row r="208" spans="1:17">
      <c r="A208" s="37"/>
      <c r="B208" s="52"/>
      <c r="C208" s="289" t="s">
        <v>180</v>
      </c>
      <c r="D208" s="289"/>
      <c r="E208" s="289"/>
      <c r="F208" s="289"/>
      <c r="G208" s="289"/>
      <c r="H208" s="289"/>
      <c r="I208" s="70"/>
      <c r="J208" s="57"/>
      <c r="K208" s="39"/>
      <c r="L208" s="39"/>
      <c r="M208" s="73"/>
      <c r="N208" s="74"/>
      <c r="O208" s="39"/>
      <c r="P208" s="39"/>
      <c r="Q208" s="58"/>
    </row>
    <row r="209" spans="1:17">
      <c r="A209" s="49"/>
      <c r="B209" s="49">
        <v>46</v>
      </c>
      <c r="C209" s="290" t="s">
        <v>221</v>
      </c>
      <c r="D209" s="290"/>
      <c r="E209" s="290"/>
      <c r="F209" s="290"/>
      <c r="G209" s="290"/>
      <c r="H209" s="290"/>
      <c r="I209" s="69">
        <v>80</v>
      </c>
      <c r="J209" s="55" t="s">
        <v>220</v>
      </c>
      <c r="K209" s="36">
        <v>17500</v>
      </c>
      <c r="L209" s="36">
        <f t="shared" ref="L209" si="125">I209*K209</f>
        <v>1400000</v>
      </c>
      <c r="M209" s="71">
        <v>80</v>
      </c>
      <c r="N209" s="72" t="s">
        <v>220</v>
      </c>
      <c r="O209" s="36">
        <v>17500</v>
      </c>
      <c r="P209" s="36">
        <f t="shared" ref="P209" si="126">M209*O209</f>
        <v>1400000</v>
      </c>
      <c r="Q209" s="58"/>
    </row>
    <row r="210" spans="1:17">
      <c r="A210" s="37"/>
      <c r="B210" s="37"/>
      <c r="C210" s="290" t="s">
        <v>180</v>
      </c>
      <c r="D210" s="290"/>
      <c r="E210" s="290"/>
      <c r="F210" s="290"/>
      <c r="G210" s="290"/>
      <c r="H210" s="290"/>
      <c r="I210" s="70"/>
      <c r="J210" s="57"/>
      <c r="K210" s="39"/>
      <c r="L210" s="39"/>
      <c r="M210" s="73"/>
      <c r="N210" s="74"/>
      <c r="O210" s="39"/>
      <c r="P210" s="39"/>
      <c r="Q210" s="58"/>
    </row>
    <row r="211" spans="1:17">
      <c r="A211" s="49"/>
      <c r="B211" s="31">
        <v>47</v>
      </c>
      <c r="C211" s="291" t="s">
        <v>222</v>
      </c>
      <c r="D211" s="291"/>
      <c r="E211" s="291"/>
      <c r="F211" s="291"/>
      <c r="G211" s="291"/>
      <c r="H211" s="291"/>
      <c r="I211" s="69">
        <v>24</v>
      </c>
      <c r="J211" s="55" t="s">
        <v>220</v>
      </c>
      <c r="K211" s="36">
        <v>42500</v>
      </c>
      <c r="L211" s="36">
        <f t="shared" ref="L211" si="127">I211*K211</f>
        <v>1020000</v>
      </c>
      <c r="M211" s="71">
        <v>24</v>
      </c>
      <c r="N211" s="72" t="s">
        <v>220</v>
      </c>
      <c r="O211" s="36">
        <v>42500</v>
      </c>
      <c r="P211" s="36">
        <f t="shared" ref="P211" si="128">M211*O211</f>
        <v>1020000</v>
      </c>
      <c r="Q211" s="58"/>
    </row>
    <row r="212" spans="1:17">
      <c r="A212" s="37"/>
      <c r="B212" s="52"/>
      <c r="C212" s="289" t="s">
        <v>180</v>
      </c>
      <c r="D212" s="289"/>
      <c r="E212" s="289"/>
      <c r="F212" s="289"/>
      <c r="G212" s="289"/>
      <c r="H212" s="289"/>
      <c r="I212" s="70"/>
      <c r="J212" s="57"/>
      <c r="K212" s="39"/>
      <c r="L212" s="39"/>
      <c r="M212" s="73"/>
      <c r="N212" s="74"/>
      <c r="O212" s="39"/>
      <c r="P212" s="39"/>
      <c r="Q212" s="58"/>
    </row>
    <row r="213" spans="1:17">
      <c r="A213" s="49"/>
      <c r="B213" s="49">
        <v>48</v>
      </c>
      <c r="C213" s="290" t="s">
        <v>223</v>
      </c>
      <c r="D213" s="290"/>
      <c r="E213" s="290"/>
      <c r="F213" s="290"/>
      <c r="G213" s="290"/>
      <c r="H213" s="290"/>
      <c r="I213" s="69">
        <v>800</v>
      </c>
      <c r="J213" s="55" t="s">
        <v>191</v>
      </c>
      <c r="K213" s="36">
        <v>55000</v>
      </c>
      <c r="L213" s="36">
        <f t="shared" ref="L213" si="129">I213*K213</f>
        <v>44000000</v>
      </c>
      <c r="M213" s="71">
        <v>800</v>
      </c>
      <c r="N213" s="72" t="s">
        <v>191</v>
      </c>
      <c r="O213" s="36">
        <v>55000</v>
      </c>
      <c r="P213" s="36">
        <f t="shared" ref="P213" si="130">M213*O213</f>
        <v>44000000</v>
      </c>
      <c r="Q213" s="58"/>
    </row>
    <row r="214" spans="1:17">
      <c r="A214" s="37"/>
      <c r="B214" s="52"/>
      <c r="C214" s="290" t="s">
        <v>224</v>
      </c>
      <c r="D214" s="290"/>
      <c r="E214" s="290"/>
      <c r="F214" s="290"/>
      <c r="G214" s="290"/>
      <c r="H214" s="290"/>
      <c r="I214" s="70"/>
      <c r="J214" s="57"/>
      <c r="K214" s="39"/>
      <c r="L214" s="39"/>
      <c r="M214" s="73"/>
      <c r="N214" s="74"/>
      <c r="O214" s="39"/>
      <c r="P214" s="39"/>
      <c r="Q214" s="58"/>
    </row>
    <row r="215" spans="1:17">
      <c r="A215" s="49"/>
      <c r="B215" s="49">
        <v>49</v>
      </c>
      <c r="C215" s="291" t="s">
        <v>223</v>
      </c>
      <c r="D215" s="291"/>
      <c r="E215" s="291"/>
      <c r="F215" s="291"/>
      <c r="G215" s="291"/>
      <c r="H215" s="291"/>
      <c r="I215" s="69">
        <v>200</v>
      </c>
      <c r="J215" s="55" t="s">
        <v>191</v>
      </c>
      <c r="K215" s="36">
        <v>55000</v>
      </c>
      <c r="L215" s="36">
        <f t="shared" ref="L215" si="131">I215*K215</f>
        <v>11000000</v>
      </c>
      <c r="M215" s="71">
        <v>200</v>
      </c>
      <c r="N215" s="72" t="s">
        <v>191</v>
      </c>
      <c r="O215" s="36">
        <v>55000</v>
      </c>
      <c r="P215" s="36">
        <f t="shared" ref="P215" si="132">M215*O215</f>
        <v>11000000</v>
      </c>
      <c r="Q215" s="58"/>
    </row>
    <row r="216" spans="1:17">
      <c r="A216" s="37"/>
      <c r="B216" s="37"/>
      <c r="C216" s="289" t="s">
        <v>225</v>
      </c>
      <c r="D216" s="289"/>
      <c r="E216" s="289"/>
      <c r="F216" s="289"/>
      <c r="G216" s="289"/>
      <c r="H216" s="289"/>
      <c r="I216" s="70"/>
      <c r="J216" s="57"/>
      <c r="K216" s="39"/>
      <c r="L216" s="39"/>
      <c r="M216" s="73"/>
      <c r="N216" s="74"/>
      <c r="O216" s="39"/>
      <c r="P216" s="39"/>
      <c r="Q216" s="58"/>
    </row>
    <row r="217" spans="1:17">
      <c r="A217" s="49"/>
      <c r="B217" s="31">
        <v>50</v>
      </c>
      <c r="C217" s="290" t="s">
        <v>223</v>
      </c>
      <c r="D217" s="290"/>
      <c r="E217" s="290"/>
      <c r="F217" s="290"/>
      <c r="G217" s="290"/>
      <c r="H217" s="290"/>
      <c r="I217" s="69">
        <v>520</v>
      </c>
      <c r="J217" s="55" t="s">
        <v>191</v>
      </c>
      <c r="K217" s="36">
        <v>55000</v>
      </c>
      <c r="L217" s="36">
        <f t="shared" ref="L217" si="133">I217*K217</f>
        <v>28600000</v>
      </c>
      <c r="M217" s="71">
        <v>527</v>
      </c>
      <c r="N217" s="72" t="s">
        <v>191</v>
      </c>
      <c r="O217" s="36">
        <v>55000</v>
      </c>
      <c r="P217" s="36">
        <f t="shared" ref="P217" si="134">M217*O217</f>
        <v>28985000</v>
      </c>
      <c r="Q217" s="58"/>
    </row>
    <row r="218" spans="1:17">
      <c r="A218" s="37"/>
      <c r="B218" s="52"/>
      <c r="C218" s="290" t="s">
        <v>226</v>
      </c>
      <c r="D218" s="290"/>
      <c r="E218" s="290"/>
      <c r="F218" s="290"/>
      <c r="G218" s="290"/>
      <c r="H218" s="290"/>
      <c r="I218" s="70"/>
      <c r="J218" s="57"/>
      <c r="K218" s="39"/>
      <c r="L218" s="39"/>
      <c r="M218" s="73"/>
      <c r="N218" s="74"/>
      <c r="O218" s="39"/>
      <c r="P218" s="39"/>
      <c r="Q218" s="58"/>
    </row>
    <row r="219" spans="1:17">
      <c r="A219" s="49"/>
      <c r="B219" s="49">
        <v>51</v>
      </c>
      <c r="C219" s="291" t="s">
        <v>227</v>
      </c>
      <c r="D219" s="291"/>
      <c r="E219" s="291"/>
      <c r="F219" s="291"/>
      <c r="G219" s="291"/>
      <c r="H219" s="291"/>
      <c r="I219" s="69">
        <v>100</v>
      </c>
      <c r="J219" s="55" t="s">
        <v>220</v>
      </c>
      <c r="K219" s="36">
        <v>10000</v>
      </c>
      <c r="L219" s="36">
        <f t="shared" ref="L219" si="135">I219*K219</f>
        <v>1000000</v>
      </c>
      <c r="M219" s="71">
        <v>100</v>
      </c>
      <c r="N219" s="72" t="s">
        <v>220</v>
      </c>
      <c r="O219" s="36">
        <v>10000</v>
      </c>
      <c r="P219" s="36">
        <f t="shared" ref="P219" si="136">M219*O219</f>
        <v>1000000</v>
      </c>
      <c r="Q219" s="58"/>
    </row>
    <row r="220" spans="1:17">
      <c r="A220" s="37"/>
      <c r="B220" s="52"/>
      <c r="C220" s="289" t="s">
        <v>180</v>
      </c>
      <c r="D220" s="289"/>
      <c r="E220" s="289"/>
      <c r="F220" s="289"/>
      <c r="G220" s="289"/>
      <c r="H220" s="289"/>
      <c r="I220" s="70"/>
      <c r="J220" s="57"/>
      <c r="K220" s="39"/>
      <c r="L220" s="39"/>
      <c r="M220" s="73"/>
      <c r="N220" s="74"/>
      <c r="O220" s="39"/>
      <c r="P220" s="39"/>
      <c r="Q220" s="58"/>
    </row>
    <row r="221" spans="1:17">
      <c r="A221" s="49"/>
      <c r="B221" s="49">
        <v>52</v>
      </c>
      <c r="C221" s="290" t="s">
        <v>228</v>
      </c>
      <c r="D221" s="290"/>
      <c r="E221" s="290"/>
      <c r="F221" s="290"/>
      <c r="G221" s="290"/>
      <c r="H221" s="290"/>
      <c r="I221" s="69">
        <v>200</v>
      </c>
      <c r="J221" s="55" t="s">
        <v>220</v>
      </c>
      <c r="K221" s="36">
        <v>3000</v>
      </c>
      <c r="L221" s="36">
        <f t="shared" ref="L221" si="137">I221*K221</f>
        <v>600000</v>
      </c>
      <c r="M221" s="71">
        <v>200</v>
      </c>
      <c r="N221" s="72" t="s">
        <v>220</v>
      </c>
      <c r="O221" s="36">
        <v>3000</v>
      </c>
      <c r="P221" s="36">
        <f t="shared" ref="P221" si="138">M221*O221</f>
        <v>600000</v>
      </c>
      <c r="Q221" s="58"/>
    </row>
    <row r="222" spans="1:17">
      <c r="A222" s="37"/>
      <c r="B222" s="37"/>
      <c r="C222" s="290" t="s">
        <v>180</v>
      </c>
      <c r="D222" s="290"/>
      <c r="E222" s="290"/>
      <c r="F222" s="290"/>
      <c r="G222" s="290"/>
      <c r="H222" s="290"/>
      <c r="I222" s="70"/>
      <c r="J222" s="57"/>
      <c r="K222" s="39"/>
      <c r="L222" s="39"/>
      <c r="M222" s="73"/>
      <c r="N222" s="74"/>
      <c r="O222" s="39"/>
      <c r="P222" s="39"/>
      <c r="Q222" s="58"/>
    </row>
    <row r="223" spans="1:17">
      <c r="A223" s="49"/>
      <c r="B223" s="31">
        <v>53</v>
      </c>
      <c r="C223" s="291" t="s">
        <v>229</v>
      </c>
      <c r="D223" s="291"/>
      <c r="E223" s="291"/>
      <c r="F223" s="291"/>
      <c r="G223" s="291"/>
      <c r="H223" s="291"/>
      <c r="I223" s="69">
        <v>25</v>
      </c>
      <c r="J223" s="55" t="s">
        <v>182</v>
      </c>
      <c r="K223" s="36">
        <v>17000</v>
      </c>
      <c r="L223" s="36">
        <f t="shared" ref="L223" si="139">I223*K223</f>
        <v>425000</v>
      </c>
      <c r="M223" s="71">
        <v>25</v>
      </c>
      <c r="N223" s="72" t="s">
        <v>182</v>
      </c>
      <c r="O223" s="36">
        <v>17000</v>
      </c>
      <c r="P223" s="36">
        <f t="shared" ref="P223" si="140">M223*O223</f>
        <v>425000</v>
      </c>
      <c r="Q223" s="58"/>
    </row>
    <row r="224" spans="1:17">
      <c r="A224" s="37"/>
      <c r="B224" s="52"/>
      <c r="C224" s="290" t="s">
        <v>180</v>
      </c>
      <c r="D224" s="290"/>
      <c r="E224" s="290"/>
      <c r="F224" s="290"/>
      <c r="G224" s="290"/>
      <c r="H224" s="290"/>
      <c r="I224" s="70"/>
      <c r="J224" s="57"/>
      <c r="K224" s="39"/>
      <c r="L224" s="39"/>
      <c r="M224" s="73"/>
      <c r="N224" s="74"/>
      <c r="O224" s="39"/>
      <c r="P224" s="39"/>
      <c r="Q224" s="58"/>
    </row>
    <row r="225" spans="1:17">
      <c r="A225" s="150"/>
      <c r="B225" s="49">
        <v>54</v>
      </c>
      <c r="C225" s="304" t="s">
        <v>230</v>
      </c>
      <c r="D225" s="305"/>
      <c r="E225" s="305"/>
      <c r="F225" s="305"/>
      <c r="G225" s="305"/>
      <c r="H225" s="305"/>
      <c r="I225" s="69">
        <v>50</v>
      </c>
      <c r="J225" s="55" t="s">
        <v>182</v>
      </c>
      <c r="K225" s="36">
        <v>35000</v>
      </c>
      <c r="L225" s="36">
        <f t="shared" ref="L225" si="141">I225*K225</f>
        <v>1750000</v>
      </c>
      <c r="M225" s="71">
        <v>50</v>
      </c>
      <c r="N225" s="72" t="s">
        <v>182</v>
      </c>
      <c r="O225" s="36">
        <v>35000</v>
      </c>
      <c r="P225" s="36">
        <f t="shared" ref="P225" si="142">M225*O225</f>
        <v>1750000</v>
      </c>
      <c r="Q225" s="58"/>
    </row>
    <row r="226" spans="1:17">
      <c r="A226" s="30"/>
      <c r="B226" s="52"/>
      <c r="C226" s="325" t="s">
        <v>180</v>
      </c>
      <c r="D226" s="326"/>
      <c r="E226" s="326"/>
      <c r="F226" s="326"/>
      <c r="G226" s="326"/>
      <c r="H226" s="326"/>
      <c r="I226" s="70"/>
      <c r="J226" s="57"/>
      <c r="K226" s="39"/>
      <c r="L226" s="39"/>
      <c r="M226" s="73"/>
      <c r="N226" s="74"/>
      <c r="O226" s="39"/>
      <c r="P226" s="39"/>
      <c r="Q226" s="58"/>
    </row>
    <row r="227" spans="1:17">
      <c r="A227" s="49"/>
      <c r="B227" s="49">
        <v>55</v>
      </c>
      <c r="C227" s="290" t="s">
        <v>231</v>
      </c>
      <c r="D227" s="290"/>
      <c r="E227" s="290"/>
      <c r="F227" s="290"/>
      <c r="G227" s="290"/>
      <c r="H227" s="290"/>
      <c r="I227" s="69">
        <v>100</v>
      </c>
      <c r="J227" s="55" t="s">
        <v>182</v>
      </c>
      <c r="K227" s="36">
        <v>17500</v>
      </c>
      <c r="L227" s="36">
        <f t="shared" ref="L227" si="143">I227*K227</f>
        <v>1750000</v>
      </c>
      <c r="M227" s="71">
        <v>100</v>
      </c>
      <c r="N227" s="72" t="s">
        <v>182</v>
      </c>
      <c r="O227" s="36">
        <v>17500</v>
      </c>
      <c r="P227" s="36">
        <f t="shared" ref="P227" si="144">M227*O227</f>
        <v>1750000</v>
      </c>
      <c r="Q227" s="58"/>
    </row>
    <row r="228" spans="1:17">
      <c r="A228" s="37"/>
      <c r="B228" s="37"/>
      <c r="C228" s="289" t="s">
        <v>180</v>
      </c>
      <c r="D228" s="289"/>
      <c r="E228" s="289"/>
      <c r="F228" s="289"/>
      <c r="G228" s="289"/>
      <c r="H228" s="289"/>
      <c r="I228" s="70"/>
      <c r="J228" s="57"/>
      <c r="K228" s="39"/>
      <c r="L228" s="39"/>
      <c r="M228" s="73"/>
      <c r="N228" s="74"/>
      <c r="O228" s="39"/>
      <c r="P228" s="39"/>
      <c r="Q228" s="58"/>
    </row>
    <row r="229" spans="1:17">
      <c r="A229" s="49"/>
      <c r="B229" s="31">
        <v>56</v>
      </c>
      <c r="C229" s="290" t="s">
        <v>232</v>
      </c>
      <c r="D229" s="290"/>
      <c r="E229" s="290"/>
      <c r="F229" s="290"/>
      <c r="G229" s="290"/>
      <c r="H229" s="290"/>
      <c r="I229" s="69">
        <f>50+28</f>
        <v>78</v>
      </c>
      <c r="J229" s="55" t="s">
        <v>164</v>
      </c>
      <c r="K229" s="36">
        <v>1000</v>
      </c>
      <c r="L229" s="36">
        <f t="shared" ref="L229" si="145">I229*K229</f>
        <v>78000</v>
      </c>
      <c r="M229" s="71">
        <v>50</v>
      </c>
      <c r="N229" s="72" t="s">
        <v>164</v>
      </c>
      <c r="O229" s="36">
        <v>1000</v>
      </c>
      <c r="P229" s="36">
        <f t="shared" ref="P229" si="146">M229*O229</f>
        <v>50000</v>
      </c>
      <c r="Q229" s="58"/>
    </row>
    <row r="230" spans="1:17">
      <c r="A230" s="37"/>
      <c r="B230" s="52"/>
      <c r="C230" s="290" t="s">
        <v>233</v>
      </c>
      <c r="D230" s="290"/>
      <c r="E230" s="290"/>
      <c r="F230" s="290"/>
      <c r="G230" s="290"/>
      <c r="H230" s="290"/>
      <c r="I230" s="70"/>
      <c r="J230" s="57"/>
      <c r="K230" s="39"/>
      <c r="L230" s="39"/>
      <c r="M230" s="73"/>
      <c r="N230" s="74"/>
      <c r="O230" s="39"/>
      <c r="P230" s="39"/>
      <c r="Q230" s="58"/>
    </row>
    <row r="231" spans="1:17">
      <c r="A231" s="49"/>
      <c r="B231" s="49">
        <v>57</v>
      </c>
      <c r="C231" s="291" t="s">
        <v>232</v>
      </c>
      <c r="D231" s="291"/>
      <c r="E231" s="291"/>
      <c r="F231" s="291"/>
      <c r="G231" s="291"/>
      <c r="H231" s="291"/>
      <c r="I231" s="69">
        <v>70</v>
      </c>
      <c r="J231" s="55" t="s">
        <v>164</v>
      </c>
      <c r="K231" s="36">
        <v>2000</v>
      </c>
      <c r="L231" s="36">
        <f t="shared" ref="L231" si="147">I231*K231</f>
        <v>140000</v>
      </c>
      <c r="M231" s="71">
        <v>70</v>
      </c>
      <c r="N231" s="72" t="s">
        <v>164</v>
      </c>
      <c r="O231" s="36">
        <v>2000</v>
      </c>
      <c r="P231" s="36">
        <f t="shared" ref="P231" si="148">M231*O231</f>
        <v>140000</v>
      </c>
      <c r="Q231" s="58"/>
    </row>
    <row r="232" spans="1:17">
      <c r="A232" s="37"/>
      <c r="B232" s="52"/>
      <c r="C232" s="289" t="s">
        <v>234</v>
      </c>
      <c r="D232" s="289"/>
      <c r="E232" s="289"/>
      <c r="F232" s="289"/>
      <c r="G232" s="289"/>
      <c r="H232" s="289"/>
      <c r="I232" s="70"/>
      <c r="J232" s="57"/>
      <c r="K232" s="39"/>
      <c r="L232" s="39"/>
      <c r="M232" s="73"/>
      <c r="N232" s="74"/>
      <c r="O232" s="39"/>
      <c r="P232" s="39"/>
      <c r="Q232" s="58"/>
    </row>
    <row r="233" spans="1:17">
      <c r="A233" s="49"/>
      <c r="B233" s="49">
        <v>58</v>
      </c>
      <c r="C233" s="290" t="s">
        <v>232</v>
      </c>
      <c r="D233" s="290"/>
      <c r="E233" s="290"/>
      <c r="F233" s="290"/>
      <c r="G233" s="290"/>
      <c r="H233" s="290"/>
      <c r="I233" s="69">
        <v>187</v>
      </c>
      <c r="J233" s="55" t="s">
        <v>164</v>
      </c>
      <c r="K233" s="36">
        <v>250</v>
      </c>
      <c r="L233" s="36">
        <f t="shared" ref="L233" si="149">I233*K233</f>
        <v>46750</v>
      </c>
      <c r="M233" s="71">
        <v>184</v>
      </c>
      <c r="N233" s="72" t="s">
        <v>164</v>
      </c>
      <c r="O233" s="36">
        <v>250</v>
      </c>
      <c r="P233" s="36">
        <f t="shared" ref="P233" si="150">M233*O233</f>
        <v>46000</v>
      </c>
      <c r="Q233" s="58"/>
    </row>
    <row r="234" spans="1:17">
      <c r="A234" s="37"/>
      <c r="B234" s="37"/>
      <c r="C234" s="290" t="s">
        <v>235</v>
      </c>
      <c r="D234" s="290"/>
      <c r="E234" s="290"/>
      <c r="F234" s="290"/>
      <c r="G234" s="290"/>
      <c r="H234" s="290"/>
      <c r="I234" s="70"/>
      <c r="J234" s="57"/>
      <c r="K234" s="39"/>
      <c r="L234" s="39"/>
      <c r="M234" s="73"/>
      <c r="N234" s="74"/>
      <c r="O234" s="39"/>
      <c r="P234" s="39"/>
      <c r="Q234" s="58"/>
    </row>
    <row r="235" spans="1:17">
      <c r="A235" s="49"/>
      <c r="B235" s="31">
        <v>59</v>
      </c>
      <c r="C235" s="291" t="s">
        <v>232</v>
      </c>
      <c r="D235" s="291"/>
      <c r="E235" s="291"/>
      <c r="F235" s="291"/>
      <c r="G235" s="291"/>
      <c r="H235" s="291"/>
      <c r="I235" s="69">
        <v>20000</v>
      </c>
      <c r="J235" s="55" t="s">
        <v>164</v>
      </c>
      <c r="K235" s="36">
        <v>300</v>
      </c>
      <c r="L235" s="36">
        <f t="shared" ref="L235" si="151">I235*K235</f>
        <v>6000000</v>
      </c>
      <c r="M235" s="71">
        <v>20070</v>
      </c>
      <c r="N235" s="72" t="s">
        <v>164</v>
      </c>
      <c r="O235" s="36">
        <v>300</v>
      </c>
      <c r="P235" s="36">
        <f t="shared" ref="P235" si="152">M235*O235</f>
        <v>6021000</v>
      </c>
      <c r="Q235" s="58"/>
    </row>
    <row r="236" spans="1:17">
      <c r="A236" s="37"/>
      <c r="B236" s="52"/>
      <c r="C236" s="289" t="s">
        <v>236</v>
      </c>
      <c r="D236" s="289"/>
      <c r="E236" s="289"/>
      <c r="F236" s="289"/>
      <c r="G236" s="289"/>
      <c r="H236" s="289"/>
      <c r="I236" s="70"/>
      <c r="J236" s="57"/>
      <c r="K236" s="39"/>
      <c r="L236" s="39"/>
      <c r="M236" s="73"/>
      <c r="N236" s="74"/>
      <c r="O236" s="39"/>
      <c r="P236" s="39"/>
      <c r="Q236" s="58"/>
    </row>
    <row r="237" spans="1:17">
      <c r="A237" s="49"/>
      <c r="B237" s="49">
        <v>60</v>
      </c>
      <c r="C237" s="291" t="s">
        <v>232</v>
      </c>
      <c r="D237" s="291"/>
      <c r="E237" s="291"/>
      <c r="F237" s="291"/>
      <c r="G237" s="291"/>
      <c r="H237" s="291"/>
      <c r="I237" s="69">
        <v>2000</v>
      </c>
      <c r="J237" s="55" t="s">
        <v>164</v>
      </c>
      <c r="K237" s="36">
        <v>600</v>
      </c>
      <c r="L237" s="36">
        <f t="shared" ref="L237" si="153">I237*K237</f>
        <v>1200000</v>
      </c>
      <c r="M237" s="71">
        <v>2000</v>
      </c>
      <c r="N237" s="72" t="s">
        <v>164</v>
      </c>
      <c r="O237" s="36">
        <v>600</v>
      </c>
      <c r="P237" s="36">
        <f t="shared" ref="P237" si="154">M237*O237</f>
        <v>1200000</v>
      </c>
      <c r="Q237" s="58"/>
    </row>
    <row r="238" spans="1:17">
      <c r="A238" s="37"/>
      <c r="B238" s="52"/>
      <c r="C238" s="289" t="s">
        <v>237</v>
      </c>
      <c r="D238" s="289"/>
      <c r="E238" s="289"/>
      <c r="F238" s="289"/>
      <c r="G238" s="289"/>
      <c r="H238" s="289"/>
      <c r="I238" s="70"/>
      <c r="J238" s="57"/>
      <c r="K238" s="39"/>
      <c r="L238" s="39"/>
      <c r="M238" s="73"/>
      <c r="N238" s="74"/>
      <c r="O238" s="39"/>
      <c r="P238" s="39"/>
      <c r="Q238" s="58"/>
    </row>
    <row r="239" spans="1:17">
      <c r="A239" s="49"/>
      <c r="B239" s="49">
        <v>61</v>
      </c>
      <c r="C239" s="290" t="s">
        <v>238</v>
      </c>
      <c r="D239" s="290"/>
      <c r="E239" s="290"/>
      <c r="F239" s="290"/>
      <c r="G239" s="290"/>
      <c r="H239" s="290"/>
      <c r="I239" s="69">
        <v>60</v>
      </c>
      <c r="J239" s="55" t="s">
        <v>182</v>
      </c>
      <c r="K239" s="36">
        <v>12500</v>
      </c>
      <c r="L239" s="36">
        <f t="shared" ref="L239" si="155">I239*K239</f>
        <v>750000</v>
      </c>
      <c r="M239" s="71">
        <v>60</v>
      </c>
      <c r="N239" s="72" t="s">
        <v>182</v>
      </c>
      <c r="O239" s="36">
        <v>12500</v>
      </c>
      <c r="P239" s="36">
        <f t="shared" ref="P239" si="156">M239*O239</f>
        <v>750000</v>
      </c>
      <c r="Q239" s="58"/>
    </row>
    <row r="240" spans="1:17">
      <c r="A240" s="37"/>
      <c r="B240" s="37"/>
      <c r="C240" s="290" t="s">
        <v>239</v>
      </c>
      <c r="D240" s="290"/>
      <c r="E240" s="290"/>
      <c r="F240" s="290"/>
      <c r="G240" s="290"/>
      <c r="H240" s="290"/>
      <c r="I240" s="70"/>
      <c r="J240" s="57"/>
      <c r="K240" s="39"/>
      <c r="L240" s="39"/>
      <c r="M240" s="73"/>
      <c r="N240" s="74"/>
      <c r="O240" s="39"/>
      <c r="P240" s="39"/>
      <c r="Q240" s="58"/>
    </row>
    <row r="241" spans="1:17">
      <c r="A241" s="49"/>
      <c r="B241" s="31">
        <v>62</v>
      </c>
      <c r="C241" s="291" t="s">
        <v>238</v>
      </c>
      <c r="D241" s="291"/>
      <c r="E241" s="291"/>
      <c r="F241" s="291"/>
      <c r="G241" s="291"/>
      <c r="H241" s="291"/>
      <c r="I241" s="69">
        <v>24</v>
      </c>
      <c r="J241" s="55" t="s">
        <v>182</v>
      </c>
      <c r="K241" s="36">
        <v>5500</v>
      </c>
      <c r="L241" s="36">
        <f t="shared" ref="L241" si="157">I241*K241</f>
        <v>132000</v>
      </c>
      <c r="M241" s="71">
        <v>24</v>
      </c>
      <c r="N241" s="72" t="s">
        <v>182</v>
      </c>
      <c r="O241" s="36">
        <v>5500</v>
      </c>
      <c r="P241" s="36">
        <f t="shared" ref="P241" si="158">M241*O241</f>
        <v>132000</v>
      </c>
      <c r="Q241" s="58"/>
    </row>
    <row r="242" spans="1:17">
      <c r="A242" s="37"/>
      <c r="B242" s="52"/>
      <c r="C242" s="289" t="s">
        <v>240</v>
      </c>
      <c r="D242" s="289"/>
      <c r="E242" s="289"/>
      <c r="F242" s="289"/>
      <c r="G242" s="289"/>
      <c r="H242" s="289"/>
      <c r="I242" s="70"/>
      <c r="J242" s="57"/>
      <c r="K242" s="39"/>
      <c r="L242" s="39"/>
      <c r="M242" s="73"/>
      <c r="N242" s="74"/>
      <c r="O242" s="39"/>
      <c r="P242" s="39"/>
      <c r="Q242" s="58"/>
    </row>
    <row r="243" spans="1:17">
      <c r="A243" s="49"/>
      <c r="B243" s="49">
        <v>63</v>
      </c>
      <c r="C243" s="290" t="s">
        <v>241</v>
      </c>
      <c r="D243" s="290"/>
      <c r="E243" s="290"/>
      <c r="F243" s="290"/>
      <c r="G243" s="290"/>
      <c r="H243" s="290"/>
      <c r="I243" s="69">
        <v>250</v>
      </c>
      <c r="J243" s="55" t="s">
        <v>182</v>
      </c>
      <c r="K243" s="36">
        <v>5000</v>
      </c>
      <c r="L243" s="36">
        <f t="shared" ref="L243" si="159">I243*K243</f>
        <v>1250000</v>
      </c>
      <c r="M243" s="71">
        <v>250</v>
      </c>
      <c r="N243" s="72" t="s">
        <v>182</v>
      </c>
      <c r="O243" s="36">
        <v>5000</v>
      </c>
      <c r="P243" s="36">
        <f t="shared" ref="P243" si="160">M243*O243</f>
        <v>1250000</v>
      </c>
      <c r="Q243" s="58"/>
    </row>
    <row r="244" spans="1:17">
      <c r="A244" s="37"/>
      <c r="B244" s="52"/>
      <c r="C244" s="290" t="s">
        <v>180</v>
      </c>
      <c r="D244" s="290"/>
      <c r="E244" s="290"/>
      <c r="F244" s="290"/>
      <c r="G244" s="290"/>
      <c r="H244" s="290"/>
      <c r="I244" s="70"/>
      <c r="J244" s="57"/>
      <c r="K244" s="39"/>
      <c r="L244" s="39"/>
      <c r="M244" s="73"/>
      <c r="N244" s="74"/>
      <c r="O244" s="39"/>
      <c r="P244" s="39"/>
      <c r="Q244" s="58"/>
    </row>
    <row r="245" spans="1:17">
      <c r="A245" s="49"/>
      <c r="B245" s="49">
        <v>64</v>
      </c>
      <c r="C245" s="291" t="s">
        <v>242</v>
      </c>
      <c r="D245" s="291"/>
      <c r="E245" s="291"/>
      <c r="F245" s="291"/>
      <c r="G245" s="291"/>
      <c r="H245" s="291"/>
      <c r="I245" s="69">
        <v>50</v>
      </c>
      <c r="J245" s="55" t="s">
        <v>182</v>
      </c>
      <c r="K245" s="36">
        <v>20000</v>
      </c>
      <c r="L245" s="36">
        <f t="shared" ref="L245" si="161">I245*K245</f>
        <v>1000000</v>
      </c>
      <c r="M245" s="71">
        <v>50</v>
      </c>
      <c r="N245" s="72" t="s">
        <v>182</v>
      </c>
      <c r="O245" s="36">
        <v>20000</v>
      </c>
      <c r="P245" s="36">
        <f t="shared" ref="P245" si="162">M245*O245</f>
        <v>1000000</v>
      </c>
      <c r="Q245" s="58"/>
    </row>
    <row r="246" spans="1:17">
      <c r="A246" s="37"/>
      <c r="B246" s="37"/>
      <c r="C246" s="289" t="s">
        <v>180</v>
      </c>
      <c r="D246" s="289"/>
      <c r="E246" s="289"/>
      <c r="F246" s="289"/>
      <c r="G246" s="289"/>
      <c r="H246" s="289"/>
      <c r="I246" s="70"/>
      <c r="J246" s="57"/>
      <c r="K246" s="39"/>
      <c r="L246" s="39"/>
      <c r="M246" s="73"/>
      <c r="N246" s="74"/>
      <c r="O246" s="39"/>
      <c r="P246" s="39"/>
      <c r="Q246" s="58"/>
    </row>
    <row r="247" spans="1:17">
      <c r="A247" s="49"/>
      <c r="B247" s="31">
        <v>65</v>
      </c>
      <c r="C247" s="290" t="s">
        <v>243</v>
      </c>
      <c r="D247" s="290"/>
      <c r="E247" s="290"/>
      <c r="F247" s="290"/>
      <c r="G247" s="290"/>
      <c r="H247" s="290"/>
      <c r="I247" s="69">
        <v>52</v>
      </c>
      <c r="J247" s="55" t="s">
        <v>168</v>
      </c>
      <c r="K247" s="36">
        <v>6500</v>
      </c>
      <c r="L247" s="36">
        <f t="shared" ref="L247" si="163">I247*K247</f>
        <v>338000</v>
      </c>
      <c r="M247" s="71">
        <v>52</v>
      </c>
      <c r="N247" s="72" t="s">
        <v>168</v>
      </c>
      <c r="O247" s="36">
        <v>6500</v>
      </c>
      <c r="P247" s="36">
        <f t="shared" ref="P247" si="164">M247*O247</f>
        <v>338000</v>
      </c>
      <c r="Q247" s="58"/>
    </row>
    <row r="248" spans="1:17">
      <c r="A248" s="37"/>
      <c r="B248" s="52"/>
      <c r="C248" s="290" t="s">
        <v>180</v>
      </c>
      <c r="D248" s="290"/>
      <c r="E248" s="290"/>
      <c r="F248" s="290"/>
      <c r="G248" s="290"/>
      <c r="H248" s="290"/>
      <c r="I248" s="70"/>
      <c r="J248" s="57"/>
      <c r="K248" s="39"/>
      <c r="L248" s="39"/>
      <c r="M248" s="73"/>
      <c r="N248" s="74"/>
      <c r="O248" s="39"/>
      <c r="P248" s="39"/>
      <c r="Q248" s="58"/>
    </row>
    <row r="249" spans="1:17">
      <c r="A249" s="49"/>
      <c r="B249" s="49">
        <v>66</v>
      </c>
      <c r="C249" s="291" t="s">
        <v>244</v>
      </c>
      <c r="D249" s="291"/>
      <c r="E249" s="291"/>
      <c r="F249" s="291"/>
      <c r="G249" s="291"/>
      <c r="H249" s="291"/>
      <c r="I249" s="69">
        <v>200</v>
      </c>
      <c r="J249" s="55" t="s">
        <v>245</v>
      </c>
      <c r="K249" s="36">
        <v>3000</v>
      </c>
      <c r="L249" s="36">
        <f t="shared" ref="L249" si="165">I249*K249</f>
        <v>600000</v>
      </c>
      <c r="M249" s="71">
        <v>200</v>
      </c>
      <c r="N249" s="72" t="s">
        <v>245</v>
      </c>
      <c r="O249" s="36">
        <v>3000</v>
      </c>
      <c r="P249" s="36">
        <f t="shared" ref="P249" si="166">M249*O249</f>
        <v>600000</v>
      </c>
      <c r="Q249" s="58"/>
    </row>
    <row r="250" spans="1:17">
      <c r="A250" s="37"/>
      <c r="B250" s="52"/>
      <c r="C250" s="289" t="s">
        <v>239</v>
      </c>
      <c r="D250" s="289"/>
      <c r="E250" s="289"/>
      <c r="F250" s="289"/>
      <c r="G250" s="289"/>
      <c r="H250" s="289"/>
      <c r="I250" s="70"/>
      <c r="J250" s="57"/>
      <c r="K250" s="39"/>
      <c r="L250" s="39"/>
      <c r="M250" s="73"/>
      <c r="N250" s="74"/>
      <c r="O250" s="39"/>
      <c r="P250" s="39"/>
      <c r="Q250" s="58"/>
    </row>
    <row r="251" spans="1:17">
      <c r="A251" s="49"/>
      <c r="B251" s="49">
        <v>67</v>
      </c>
      <c r="C251" s="290" t="s">
        <v>246</v>
      </c>
      <c r="D251" s="290"/>
      <c r="E251" s="290"/>
      <c r="F251" s="290"/>
      <c r="G251" s="290"/>
      <c r="H251" s="290"/>
      <c r="I251" s="69">
        <v>1500</v>
      </c>
      <c r="J251" s="55" t="s">
        <v>245</v>
      </c>
      <c r="K251" s="36">
        <v>1750</v>
      </c>
      <c r="L251" s="36">
        <f t="shared" ref="L251" si="167">I251*K251</f>
        <v>2625000</v>
      </c>
      <c r="M251" s="71">
        <v>1500</v>
      </c>
      <c r="N251" s="72" t="s">
        <v>245</v>
      </c>
      <c r="O251" s="36">
        <v>1750</v>
      </c>
      <c r="P251" s="36">
        <f t="shared" ref="P251" si="168">M251*O251</f>
        <v>2625000</v>
      </c>
      <c r="Q251" s="58"/>
    </row>
    <row r="252" spans="1:17">
      <c r="A252" s="37"/>
      <c r="B252" s="37"/>
      <c r="C252" s="290" t="s">
        <v>247</v>
      </c>
      <c r="D252" s="290"/>
      <c r="E252" s="290"/>
      <c r="F252" s="290"/>
      <c r="G252" s="290"/>
      <c r="H252" s="290"/>
      <c r="I252" s="70"/>
      <c r="J252" s="57"/>
      <c r="K252" s="39"/>
      <c r="L252" s="39"/>
      <c r="M252" s="73"/>
      <c r="N252" s="74"/>
      <c r="O252" s="39"/>
      <c r="P252" s="39"/>
      <c r="Q252" s="58"/>
    </row>
    <row r="253" spans="1:17">
      <c r="A253" s="49"/>
      <c r="B253" s="31">
        <v>68</v>
      </c>
      <c r="C253" s="291" t="s">
        <v>248</v>
      </c>
      <c r="D253" s="291"/>
      <c r="E253" s="291"/>
      <c r="F253" s="291"/>
      <c r="G253" s="291"/>
      <c r="H253" s="291"/>
      <c r="I253" s="69">
        <v>120</v>
      </c>
      <c r="J253" s="55" t="s">
        <v>249</v>
      </c>
      <c r="K253" s="36">
        <v>5000</v>
      </c>
      <c r="L253" s="36">
        <f t="shared" ref="L253" si="169">I253*K253</f>
        <v>600000</v>
      </c>
      <c r="M253" s="71">
        <v>120</v>
      </c>
      <c r="N253" s="72" t="s">
        <v>249</v>
      </c>
      <c r="O253" s="36">
        <v>5000</v>
      </c>
      <c r="P253" s="36">
        <f t="shared" ref="P253" si="170">M253*O253</f>
        <v>600000</v>
      </c>
      <c r="Q253" s="58"/>
    </row>
    <row r="254" spans="1:17">
      <c r="A254" s="37"/>
      <c r="B254" s="52"/>
      <c r="C254" s="289" t="s">
        <v>180</v>
      </c>
      <c r="D254" s="289"/>
      <c r="E254" s="289"/>
      <c r="F254" s="289"/>
      <c r="G254" s="289"/>
      <c r="H254" s="289"/>
      <c r="I254" s="70"/>
      <c r="J254" s="57"/>
      <c r="K254" s="39"/>
      <c r="L254" s="39"/>
      <c r="M254" s="73"/>
      <c r="N254" s="74"/>
      <c r="O254" s="39"/>
      <c r="P254" s="39"/>
      <c r="Q254" s="58"/>
    </row>
    <row r="255" spans="1:17">
      <c r="A255" s="49"/>
      <c r="B255" s="49">
        <v>69</v>
      </c>
      <c r="C255" s="290" t="s">
        <v>250</v>
      </c>
      <c r="D255" s="290"/>
      <c r="E255" s="290"/>
      <c r="F255" s="290"/>
      <c r="G255" s="290"/>
      <c r="H255" s="290"/>
      <c r="I255" s="69">
        <v>50</v>
      </c>
      <c r="J255" s="55" t="s">
        <v>249</v>
      </c>
      <c r="K255" s="36">
        <v>8500</v>
      </c>
      <c r="L255" s="36">
        <f t="shared" ref="L255" si="171">I255*K255</f>
        <v>425000</v>
      </c>
      <c r="M255" s="71">
        <v>50</v>
      </c>
      <c r="N255" s="72" t="s">
        <v>249</v>
      </c>
      <c r="O255" s="36">
        <v>8500</v>
      </c>
      <c r="P255" s="36">
        <f t="shared" ref="P255" si="172">M255*O255</f>
        <v>425000</v>
      </c>
      <c r="Q255" s="58"/>
    </row>
    <row r="256" spans="1:17">
      <c r="A256" s="37"/>
      <c r="B256" s="52"/>
      <c r="C256" s="290" t="s">
        <v>180</v>
      </c>
      <c r="D256" s="290"/>
      <c r="E256" s="290"/>
      <c r="F256" s="290"/>
      <c r="G256" s="290"/>
      <c r="H256" s="290"/>
      <c r="I256" s="70"/>
      <c r="J256" s="57"/>
      <c r="K256" s="39"/>
      <c r="L256" s="39"/>
      <c r="M256" s="73"/>
      <c r="N256" s="74"/>
      <c r="O256" s="39"/>
      <c r="P256" s="39"/>
      <c r="Q256" s="58"/>
    </row>
    <row r="257" spans="1:17">
      <c r="A257" s="49"/>
      <c r="B257" s="49">
        <v>70</v>
      </c>
      <c r="C257" s="291" t="s">
        <v>251</v>
      </c>
      <c r="D257" s="291"/>
      <c r="E257" s="291"/>
      <c r="F257" s="291"/>
      <c r="G257" s="291"/>
      <c r="H257" s="291"/>
      <c r="I257" s="69">
        <v>75</v>
      </c>
      <c r="J257" s="55" t="s">
        <v>182</v>
      </c>
      <c r="K257" s="36">
        <v>35000</v>
      </c>
      <c r="L257" s="36">
        <f t="shared" ref="L257" si="173">I257*K257</f>
        <v>2625000</v>
      </c>
      <c r="M257" s="71">
        <v>75</v>
      </c>
      <c r="N257" s="72" t="s">
        <v>182</v>
      </c>
      <c r="O257" s="36">
        <v>35000</v>
      </c>
      <c r="P257" s="36">
        <f t="shared" ref="P257" si="174">M257*O257</f>
        <v>2625000</v>
      </c>
      <c r="Q257" s="58"/>
    </row>
    <row r="258" spans="1:17">
      <c r="A258" s="37"/>
      <c r="B258" s="37"/>
      <c r="C258" s="289" t="s">
        <v>252</v>
      </c>
      <c r="D258" s="289"/>
      <c r="E258" s="289"/>
      <c r="F258" s="289"/>
      <c r="G258" s="289"/>
      <c r="H258" s="289"/>
      <c r="I258" s="70"/>
      <c r="J258" s="57"/>
      <c r="K258" s="39"/>
      <c r="L258" s="39"/>
      <c r="M258" s="73"/>
      <c r="N258" s="74"/>
      <c r="O258" s="39"/>
      <c r="P258" s="39"/>
      <c r="Q258" s="58"/>
    </row>
    <row r="259" spans="1:17">
      <c r="A259" s="49"/>
      <c r="B259" s="31">
        <v>71</v>
      </c>
      <c r="C259" s="290" t="s">
        <v>251</v>
      </c>
      <c r="D259" s="290"/>
      <c r="E259" s="290"/>
      <c r="F259" s="290"/>
      <c r="G259" s="290"/>
      <c r="H259" s="290"/>
      <c r="I259" s="69">
        <v>25</v>
      </c>
      <c r="J259" s="55" t="s">
        <v>182</v>
      </c>
      <c r="K259" s="36">
        <v>25000</v>
      </c>
      <c r="L259" s="36">
        <f t="shared" ref="L259" si="175">I259*K259</f>
        <v>625000</v>
      </c>
      <c r="M259" s="71">
        <v>25</v>
      </c>
      <c r="N259" s="72" t="s">
        <v>182</v>
      </c>
      <c r="O259" s="36">
        <v>25000</v>
      </c>
      <c r="P259" s="36">
        <f t="shared" ref="P259" si="176">M259*O259</f>
        <v>625000</v>
      </c>
      <c r="Q259" s="58"/>
    </row>
    <row r="260" spans="1:17">
      <c r="A260" s="37"/>
      <c r="B260" s="52"/>
      <c r="C260" s="290" t="s">
        <v>253</v>
      </c>
      <c r="D260" s="290"/>
      <c r="E260" s="290"/>
      <c r="F260" s="290"/>
      <c r="G260" s="290"/>
      <c r="H260" s="290"/>
      <c r="I260" s="70"/>
      <c r="J260" s="57"/>
      <c r="K260" s="39"/>
      <c r="L260" s="39"/>
      <c r="M260" s="73"/>
      <c r="N260" s="74"/>
      <c r="O260" s="39"/>
      <c r="P260" s="39"/>
      <c r="Q260" s="58"/>
    </row>
    <row r="261" spans="1:17">
      <c r="A261" s="49"/>
      <c r="B261" s="49">
        <v>72</v>
      </c>
      <c r="C261" s="291" t="s">
        <v>254</v>
      </c>
      <c r="D261" s="291"/>
      <c r="E261" s="291"/>
      <c r="F261" s="291"/>
      <c r="G261" s="291"/>
      <c r="H261" s="291"/>
      <c r="I261" s="69">
        <v>300</v>
      </c>
      <c r="J261" s="55" t="s">
        <v>182</v>
      </c>
      <c r="K261" s="36">
        <v>75000</v>
      </c>
      <c r="L261" s="36">
        <f t="shared" ref="L261" si="177">I261*K261</f>
        <v>22500000</v>
      </c>
      <c r="M261" s="71">
        <v>300</v>
      </c>
      <c r="N261" s="72" t="s">
        <v>182</v>
      </c>
      <c r="O261" s="36">
        <v>75000</v>
      </c>
      <c r="P261" s="36">
        <f t="shared" ref="P261" si="178">M261*O261</f>
        <v>22500000</v>
      </c>
      <c r="Q261" s="58"/>
    </row>
    <row r="262" spans="1:17">
      <c r="A262" s="37"/>
      <c r="B262" s="52"/>
      <c r="C262" s="289" t="s">
        <v>255</v>
      </c>
      <c r="D262" s="289"/>
      <c r="E262" s="289"/>
      <c r="F262" s="289"/>
      <c r="G262" s="289"/>
      <c r="H262" s="289"/>
      <c r="I262" s="70"/>
      <c r="J262" s="57"/>
      <c r="K262" s="39"/>
      <c r="L262" s="39"/>
      <c r="M262" s="73"/>
      <c r="N262" s="74"/>
      <c r="O262" s="39"/>
      <c r="P262" s="39"/>
      <c r="Q262" s="58"/>
    </row>
    <row r="263" spans="1:17">
      <c r="A263" s="49"/>
      <c r="B263" s="49">
        <v>73</v>
      </c>
      <c r="C263" s="291" t="s">
        <v>256</v>
      </c>
      <c r="D263" s="291"/>
      <c r="E263" s="291"/>
      <c r="F263" s="291"/>
      <c r="G263" s="291"/>
      <c r="H263" s="291"/>
      <c r="I263" s="69">
        <v>12</v>
      </c>
      <c r="J263" s="55" t="s">
        <v>257</v>
      </c>
      <c r="K263" s="36">
        <v>45000</v>
      </c>
      <c r="L263" s="36">
        <f t="shared" ref="L263" si="179">I263*K263</f>
        <v>540000</v>
      </c>
      <c r="M263" s="71">
        <v>12</v>
      </c>
      <c r="N263" s="72" t="s">
        <v>257</v>
      </c>
      <c r="O263" s="36">
        <v>45000</v>
      </c>
      <c r="P263" s="36">
        <f t="shared" ref="P263" si="180">M263*O263</f>
        <v>540000</v>
      </c>
      <c r="Q263" s="58"/>
    </row>
    <row r="264" spans="1:17">
      <c r="A264" s="37"/>
      <c r="B264" s="37"/>
      <c r="C264" s="289" t="s">
        <v>180</v>
      </c>
      <c r="D264" s="289"/>
      <c r="E264" s="289"/>
      <c r="F264" s="289"/>
      <c r="G264" s="289"/>
      <c r="H264" s="289"/>
      <c r="I264" s="70"/>
      <c r="J264" s="57"/>
      <c r="K264" s="39"/>
      <c r="L264" s="39"/>
      <c r="M264" s="73"/>
      <c r="N264" s="74"/>
      <c r="O264" s="39"/>
      <c r="P264" s="39"/>
      <c r="Q264" s="58"/>
    </row>
    <row r="265" spans="1:17">
      <c r="A265" s="49"/>
      <c r="B265" s="31">
        <v>74</v>
      </c>
      <c r="C265" s="290" t="s">
        <v>258</v>
      </c>
      <c r="D265" s="290"/>
      <c r="E265" s="290"/>
      <c r="F265" s="290"/>
      <c r="G265" s="290"/>
      <c r="H265" s="290"/>
      <c r="I265" s="69">
        <v>2000</v>
      </c>
      <c r="J265" s="55" t="s">
        <v>164</v>
      </c>
      <c r="K265" s="36">
        <v>700</v>
      </c>
      <c r="L265" s="36">
        <f t="shared" ref="L265" si="181">I265*K265</f>
        <v>1400000</v>
      </c>
      <c r="M265" s="71">
        <v>2000</v>
      </c>
      <c r="N265" s="72" t="s">
        <v>164</v>
      </c>
      <c r="O265" s="36">
        <v>700</v>
      </c>
      <c r="P265" s="36">
        <f t="shared" ref="P265" si="182">M265*O265</f>
        <v>1400000</v>
      </c>
      <c r="Q265" s="58"/>
    </row>
    <row r="266" spans="1:17">
      <c r="A266" s="37"/>
      <c r="B266" s="52"/>
      <c r="C266" s="290" t="s">
        <v>259</v>
      </c>
      <c r="D266" s="290"/>
      <c r="E266" s="290"/>
      <c r="F266" s="290"/>
      <c r="G266" s="290"/>
      <c r="H266" s="290"/>
      <c r="I266" s="70"/>
      <c r="J266" s="57"/>
      <c r="K266" s="39"/>
      <c r="L266" s="39"/>
      <c r="M266" s="73"/>
      <c r="N266" s="74"/>
      <c r="O266" s="39"/>
      <c r="P266" s="39"/>
      <c r="Q266" s="58"/>
    </row>
    <row r="267" spans="1:17">
      <c r="A267" s="49"/>
      <c r="B267" s="49">
        <v>75</v>
      </c>
      <c r="C267" s="291" t="s">
        <v>260</v>
      </c>
      <c r="D267" s="291"/>
      <c r="E267" s="291"/>
      <c r="F267" s="291"/>
      <c r="G267" s="291"/>
      <c r="H267" s="291"/>
      <c r="I267" s="69">
        <v>3000</v>
      </c>
      <c r="J267" s="55" t="s">
        <v>164</v>
      </c>
      <c r="K267" s="36">
        <v>500</v>
      </c>
      <c r="L267" s="36">
        <f t="shared" ref="L267" si="183">I267*K267</f>
        <v>1500000</v>
      </c>
      <c r="M267" s="71">
        <v>3000</v>
      </c>
      <c r="N267" s="72" t="s">
        <v>164</v>
      </c>
      <c r="O267" s="36">
        <v>500</v>
      </c>
      <c r="P267" s="36">
        <f t="shared" ref="P267" si="184">M267*O267</f>
        <v>1500000</v>
      </c>
      <c r="Q267" s="58"/>
    </row>
    <row r="268" spans="1:17">
      <c r="A268" s="37"/>
      <c r="B268" s="52"/>
      <c r="C268" s="289" t="s">
        <v>180</v>
      </c>
      <c r="D268" s="289"/>
      <c r="E268" s="289"/>
      <c r="F268" s="289"/>
      <c r="G268" s="289"/>
      <c r="H268" s="289"/>
      <c r="I268" s="70"/>
      <c r="J268" s="57"/>
      <c r="K268" s="39"/>
      <c r="L268" s="39"/>
      <c r="M268" s="73"/>
      <c r="N268" s="74"/>
      <c r="O268" s="39"/>
      <c r="P268" s="39"/>
      <c r="Q268" s="58"/>
    </row>
    <row r="269" spans="1:17">
      <c r="A269" s="49"/>
      <c r="B269" s="49">
        <v>76</v>
      </c>
      <c r="C269" s="290" t="s">
        <v>261</v>
      </c>
      <c r="D269" s="290"/>
      <c r="E269" s="290"/>
      <c r="F269" s="290"/>
      <c r="G269" s="290"/>
      <c r="H269" s="290"/>
      <c r="I269" s="69">
        <v>240</v>
      </c>
      <c r="J269" s="55" t="s">
        <v>164</v>
      </c>
      <c r="K269" s="36">
        <v>15000</v>
      </c>
      <c r="L269" s="36">
        <f t="shared" ref="L269" si="185">I269*K269</f>
        <v>3600000</v>
      </c>
      <c r="M269" s="71">
        <v>240</v>
      </c>
      <c r="N269" s="72" t="s">
        <v>164</v>
      </c>
      <c r="O269" s="36">
        <v>15000</v>
      </c>
      <c r="P269" s="36">
        <f t="shared" ref="P269" si="186">M269*O269</f>
        <v>3600000</v>
      </c>
      <c r="Q269" s="58"/>
    </row>
    <row r="270" spans="1:17">
      <c r="A270" s="37"/>
      <c r="B270" s="37"/>
      <c r="C270" s="290" t="s">
        <v>180</v>
      </c>
      <c r="D270" s="290"/>
      <c r="E270" s="290"/>
      <c r="F270" s="290"/>
      <c r="G270" s="290"/>
      <c r="H270" s="290"/>
      <c r="I270" s="70"/>
      <c r="J270" s="57"/>
      <c r="K270" s="39"/>
      <c r="L270" s="39"/>
      <c r="M270" s="73"/>
      <c r="N270" s="74"/>
      <c r="O270" s="39"/>
      <c r="P270" s="39"/>
      <c r="Q270" s="58"/>
    </row>
    <row r="271" spans="1:17">
      <c r="A271" s="49"/>
      <c r="B271" s="31">
        <v>77</v>
      </c>
      <c r="C271" s="291" t="s">
        <v>262</v>
      </c>
      <c r="D271" s="291"/>
      <c r="E271" s="291"/>
      <c r="F271" s="291"/>
      <c r="G271" s="291"/>
      <c r="H271" s="291"/>
      <c r="I271" s="69">
        <v>20</v>
      </c>
      <c r="J271" s="55" t="s">
        <v>182</v>
      </c>
      <c r="K271" s="36">
        <v>6000</v>
      </c>
      <c r="L271" s="36">
        <f t="shared" ref="L271" si="187">I271*K271</f>
        <v>120000</v>
      </c>
      <c r="M271" s="71">
        <v>20</v>
      </c>
      <c r="N271" s="72" t="s">
        <v>182</v>
      </c>
      <c r="O271" s="36">
        <v>6000</v>
      </c>
      <c r="P271" s="36">
        <f t="shared" ref="P271" si="188">M271*O271</f>
        <v>120000</v>
      </c>
      <c r="Q271" s="58"/>
    </row>
    <row r="272" spans="1:17">
      <c r="A272" s="37"/>
      <c r="B272" s="52"/>
      <c r="C272" s="289" t="s">
        <v>180</v>
      </c>
      <c r="D272" s="289"/>
      <c r="E272" s="289"/>
      <c r="F272" s="289"/>
      <c r="G272" s="289"/>
      <c r="H272" s="289"/>
      <c r="I272" s="70"/>
      <c r="J272" s="57"/>
      <c r="K272" s="39"/>
      <c r="L272" s="39"/>
      <c r="M272" s="73"/>
      <c r="N272" s="74"/>
      <c r="O272" s="39"/>
      <c r="P272" s="39"/>
      <c r="Q272" s="58"/>
    </row>
    <row r="273" spans="1:17">
      <c r="A273" s="49"/>
      <c r="B273" s="49">
        <v>78</v>
      </c>
      <c r="C273" s="290" t="s">
        <v>263</v>
      </c>
      <c r="D273" s="290"/>
      <c r="E273" s="290"/>
      <c r="F273" s="290"/>
      <c r="G273" s="290"/>
      <c r="H273" s="290"/>
      <c r="I273" s="69">
        <v>120</v>
      </c>
      <c r="J273" s="55" t="s">
        <v>220</v>
      </c>
      <c r="K273" s="36">
        <v>6000</v>
      </c>
      <c r="L273" s="36">
        <f t="shared" ref="L273" si="189">I273*K273</f>
        <v>720000</v>
      </c>
      <c r="M273" s="71">
        <v>120</v>
      </c>
      <c r="N273" s="72" t="s">
        <v>220</v>
      </c>
      <c r="O273" s="36">
        <v>6000</v>
      </c>
      <c r="P273" s="36">
        <f t="shared" ref="P273" si="190">M273*O273</f>
        <v>720000</v>
      </c>
      <c r="Q273" s="58"/>
    </row>
    <row r="274" spans="1:17">
      <c r="A274" s="37"/>
      <c r="B274" s="52"/>
      <c r="C274" s="290" t="s">
        <v>180</v>
      </c>
      <c r="D274" s="290"/>
      <c r="E274" s="290"/>
      <c r="F274" s="290"/>
      <c r="G274" s="290"/>
      <c r="H274" s="290"/>
      <c r="I274" s="70"/>
      <c r="J274" s="57"/>
      <c r="K274" s="39"/>
      <c r="L274" s="39"/>
      <c r="M274" s="73"/>
      <c r="N274" s="74"/>
      <c r="O274" s="39"/>
      <c r="P274" s="39"/>
      <c r="Q274" s="58"/>
    </row>
    <row r="275" spans="1:17">
      <c r="A275" s="49"/>
      <c r="B275" s="49">
        <v>79</v>
      </c>
      <c r="C275" s="291" t="s">
        <v>264</v>
      </c>
      <c r="D275" s="291"/>
      <c r="E275" s="291"/>
      <c r="F275" s="291"/>
      <c r="G275" s="291"/>
      <c r="H275" s="291"/>
      <c r="I275" s="69">
        <v>150</v>
      </c>
      <c r="J275" s="55" t="s">
        <v>168</v>
      </c>
      <c r="K275" s="36">
        <v>3000</v>
      </c>
      <c r="L275" s="36">
        <f t="shared" ref="L275" si="191">I275*K275</f>
        <v>450000</v>
      </c>
      <c r="M275" s="71">
        <v>150</v>
      </c>
      <c r="N275" s="72" t="s">
        <v>168</v>
      </c>
      <c r="O275" s="36">
        <v>3000</v>
      </c>
      <c r="P275" s="36">
        <f t="shared" ref="P275" si="192">M275*O275</f>
        <v>450000</v>
      </c>
      <c r="Q275" s="58"/>
    </row>
    <row r="276" spans="1:17">
      <c r="A276" s="37"/>
      <c r="B276" s="37"/>
      <c r="C276" s="289" t="s">
        <v>180</v>
      </c>
      <c r="D276" s="289"/>
      <c r="E276" s="289"/>
      <c r="F276" s="289"/>
      <c r="G276" s="289"/>
      <c r="H276" s="289"/>
      <c r="I276" s="70"/>
      <c r="J276" s="57"/>
      <c r="K276" s="39"/>
      <c r="L276" s="39"/>
      <c r="M276" s="73"/>
      <c r="N276" s="74"/>
      <c r="O276" s="39"/>
      <c r="P276" s="39"/>
      <c r="Q276" s="58"/>
    </row>
    <row r="277" spans="1:17">
      <c r="A277" s="49"/>
      <c r="B277" s="31">
        <v>80</v>
      </c>
      <c r="C277" s="290" t="s">
        <v>265</v>
      </c>
      <c r="D277" s="290"/>
      <c r="E277" s="290"/>
      <c r="F277" s="290"/>
      <c r="G277" s="290"/>
      <c r="H277" s="290"/>
      <c r="I277" s="69">
        <v>300</v>
      </c>
      <c r="J277" s="55" t="s">
        <v>168</v>
      </c>
      <c r="K277" s="36">
        <v>3000</v>
      </c>
      <c r="L277" s="36">
        <f t="shared" ref="L277" si="193">I277*K277</f>
        <v>900000</v>
      </c>
      <c r="M277" s="71">
        <v>300</v>
      </c>
      <c r="N277" s="72" t="s">
        <v>168</v>
      </c>
      <c r="O277" s="36">
        <v>3000</v>
      </c>
      <c r="P277" s="36">
        <f t="shared" ref="P277" si="194">M277*O277</f>
        <v>900000</v>
      </c>
      <c r="Q277" s="58"/>
    </row>
    <row r="278" spans="1:17">
      <c r="A278" s="37"/>
      <c r="B278" s="52"/>
      <c r="C278" s="290" t="s">
        <v>180</v>
      </c>
      <c r="D278" s="290"/>
      <c r="E278" s="290"/>
      <c r="F278" s="290"/>
      <c r="G278" s="290"/>
      <c r="H278" s="290"/>
      <c r="I278" s="70"/>
      <c r="J278" s="57"/>
      <c r="K278" s="39"/>
      <c r="L278" s="39"/>
      <c r="M278" s="73"/>
      <c r="N278" s="74"/>
      <c r="O278" s="39"/>
      <c r="P278" s="39"/>
      <c r="Q278" s="58"/>
    </row>
    <row r="279" spans="1:17">
      <c r="A279" s="49"/>
      <c r="B279" s="49">
        <v>81</v>
      </c>
      <c r="C279" s="291" t="s">
        <v>266</v>
      </c>
      <c r="D279" s="291"/>
      <c r="E279" s="291"/>
      <c r="F279" s="291"/>
      <c r="G279" s="291"/>
      <c r="H279" s="291"/>
      <c r="I279" s="69">
        <v>480</v>
      </c>
      <c r="J279" s="55" t="s">
        <v>168</v>
      </c>
      <c r="K279" s="36">
        <v>3000</v>
      </c>
      <c r="L279" s="36">
        <f t="shared" ref="L279" si="195">I279*K279</f>
        <v>1440000</v>
      </c>
      <c r="M279" s="71">
        <v>480</v>
      </c>
      <c r="N279" s="72" t="s">
        <v>168</v>
      </c>
      <c r="O279" s="36">
        <v>3000</v>
      </c>
      <c r="P279" s="36">
        <f t="shared" ref="P279" si="196">M279*O279</f>
        <v>1440000</v>
      </c>
      <c r="Q279" s="58"/>
    </row>
    <row r="280" spans="1:17">
      <c r="A280" s="37"/>
      <c r="B280" s="52"/>
      <c r="C280" s="289" t="s">
        <v>180</v>
      </c>
      <c r="D280" s="289"/>
      <c r="E280" s="289"/>
      <c r="F280" s="289"/>
      <c r="G280" s="289"/>
      <c r="H280" s="289"/>
      <c r="I280" s="70"/>
      <c r="J280" s="57"/>
      <c r="K280" s="39"/>
      <c r="L280" s="39"/>
      <c r="M280" s="73"/>
      <c r="N280" s="74"/>
      <c r="O280" s="39"/>
      <c r="P280" s="39"/>
      <c r="Q280" s="58"/>
    </row>
    <row r="281" spans="1:17">
      <c r="A281" s="49"/>
      <c r="B281" s="49">
        <v>82</v>
      </c>
      <c r="C281" s="290" t="s">
        <v>267</v>
      </c>
      <c r="D281" s="290"/>
      <c r="E281" s="290"/>
      <c r="F281" s="290"/>
      <c r="G281" s="290"/>
      <c r="H281" s="290"/>
      <c r="I281" s="69">
        <v>85000</v>
      </c>
      <c r="J281" s="55" t="s">
        <v>249</v>
      </c>
      <c r="K281" s="36">
        <v>60</v>
      </c>
      <c r="L281" s="36">
        <f t="shared" ref="L281" si="197">I281*K281</f>
        <v>5100000</v>
      </c>
      <c r="M281" s="71">
        <v>85000</v>
      </c>
      <c r="N281" s="72" t="s">
        <v>249</v>
      </c>
      <c r="O281" s="36">
        <v>60</v>
      </c>
      <c r="P281" s="36">
        <f t="shared" ref="P281" si="198">M281*O281</f>
        <v>5100000</v>
      </c>
      <c r="Q281" s="58"/>
    </row>
    <row r="282" spans="1:17">
      <c r="A282" s="37"/>
      <c r="B282" s="37"/>
      <c r="C282" s="290" t="s">
        <v>180</v>
      </c>
      <c r="D282" s="290"/>
      <c r="E282" s="290"/>
      <c r="F282" s="290"/>
      <c r="G282" s="290"/>
      <c r="H282" s="290"/>
      <c r="I282" s="70"/>
      <c r="J282" s="57"/>
      <c r="K282" s="39"/>
      <c r="L282" s="39"/>
      <c r="M282" s="73"/>
      <c r="N282" s="74"/>
      <c r="O282" s="39"/>
      <c r="P282" s="39"/>
      <c r="Q282" s="58"/>
    </row>
    <row r="283" spans="1:17">
      <c r="A283" s="49"/>
      <c r="B283" s="31">
        <v>83</v>
      </c>
      <c r="C283" s="291" t="s">
        <v>268</v>
      </c>
      <c r="D283" s="291"/>
      <c r="E283" s="291"/>
      <c r="F283" s="291"/>
      <c r="G283" s="291"/>
      <c r="H283" s="291"/>
      <c r="I283" s="69">
        <v>48</v>
      </c>
      <c r="J283" s="55" t="s">
        <v>249</v>
      </c>
      <c r="K283" s="36">
        <v>12500</v>
      </c>
      <c r="L283" s="36">
        <f t="shared" ref="L283" si="199">I283*K283</f>
        <v>600000</v>
      </c>
      <c r="M283" s="71">
        <v>48</v>
      </c>
      <c r="N283" s="72" t="s">
        <v>249</v>
      </c>
      <c r="O283" s="36">
        <v>12500</v>
      </c>
      <c r="P283" s="36">
        <f t="shared" ref="P283" si="200">M283*O283</f>
        <v>600000</v>
      </c>
      <c r="Q283" s="58"/>
    </row>
    <row r="284" spans="1:17">
      <c r="A284" s="37"/>
      <c r="B284" s="52"/>
      <c r="C284" s="289" t="s">
        <v>180</v>
      </c>
      <c r="D284" s="289"/>
      <c r="E284" s="289"/>
      <c r="F284" s="289"/>
      <c r="G284" s="289"/>
      <c r="H284" s="289"/>
      <c r="I284" s="70"/>
      <c r="J284" s="57"/>
      <c r="K284" s="39"/>
      <c r="L284" s="39"/>
      <c r="M284" s="73"/>
      <c r="N284" s="74"/>
      <c r="O284" s="39"/>
      <c r="P284" s="39"/>
      <c r="Q284" s="58"/>
    </row>
    <row r="285" spans="1:17">
      <c r="A285" s="49"/>
      <c r="B285" s="49">
        <v>84</v>
      </c>
      <c r="C285" s="290" t="s">
        <v>269</v>
      </c>
      <c r="D285" s="290"/>
      <c r="E285" s="290"/>
      <c r="F285" s="290"/>
      <c r="G285" s="290"/>
      <c r="H285" s="290"/>
      <c r="I285" s="69">
        <v>48</v>
      </c>
      <c r="J285" s="55" t="s">
        <v>249</v>
      </c>
      <c r="K285" s="36">
        <v>17500</v>
      </c>
      <c r="L285" s="36">
        <f t="shared" ref="L285" si="201">I285*K285</f>
        <v>840000</v>
      </c>
      <c r="M285" s="71">
        <v>48</v>
      </c>
      <c r="N285" s="72" t="s">
        <v>249</v>
      </c>
      <c r="O285" s="36">
        <v>17500</v>
      </c>
      <c r="P285" s="36">
        <f t="shared" ref="P285" si="202">M285*O285</f>
        <v>840000</v>
      </c>
      <c r="Q285" s="58"/>
    </row>
    <row r="286" spans="1:17">
      <c r="A286" s="37"/>
      <c r="B286" s="52"/>
      <c r="C286" s="290" t="s">
        <v>180</v>
      </c>
      <c r="D286" s="290"/>
      <c r="E286" s="290"/>
      <c r="F286" s="290"/>
      <c r="G286" s="290"/>
      <c r="H286" s="290"/>
      <c r="I286" s="70"/>
      <c r="J286" s="57"/>
      <c r="K286" s="39"/>
      <c r="L286" s="39"/>
      <c r="M286" s="73"/>
      <c r="N286" s="74"/>
      <c r="O286" s="39"/>
      <c r="P286" s="39"/>
      <c r="Q286" s="58"/>
    </row>
    <row r="287" spans="1:17">
      <c r="A287" s="49"/>
      <c r="B287" s="49">
        <v>85</v>
      </c>
      <c r="C287" s="291" t="s">
        <v>270</v>
      </c>
      <c r="D287" s="291"/>
      <c r="E287" s="291"/>
      <c r="F287" s="291"/>
      <c r="G287" s="291"/>
      <c r="H287" s="291"/>
      <c r="I287" s="69">
        <v>36</v>
      </c>
      <c r="J287" s="55" t="s">
        <v>249</v>
      </c>
      <c r="K287" s="36">
        <v>15000</v>
      </c>
      <c r="L287" s="36">
        <f t="shared" ref="L287" si="203">I287*K287</f>
        <v>540000</v>
      </c>
      <c r="M287" s="71">
        <v>36</v>
      </c>
      <c r="N287" s="72" t="s">
        <v>249</v>
      </c>
      <c r="O287" s="36">
        <v>15000</v>
      </c>
      <c r="P287" s="36">
        <f t="shared" ref="P287" si="204">M287*O287</f>
        <v>540000</v>
      </c>
      <c r="Q287" s="58"/>
    </row>
    <row r="288" spans="1:17">
      <c r="A288" s="37"/>
      <c r="B288" s="37"/>
      <c r="C288" s="289" t="s">
        <v>180</v>
      </c>
      <c r="D288" s="289"/>
      <c r="E288" s="289"/>
      <c r="F288" s="289"/>
      <c r="G288" s="289"/>
      <c r="H288" s="289"/>
      <c r="I288" s="70"/>
      <c r="J288" s="57"/>
      <c r="K288" s="39"/>
      <c r="L288" s="39"/>
      <c r="M288" s="73"/>
      <c r="N288" s="74"/>
      <c r="O288" s="39"/>
      <c r="P288" s="39"/>
      <c r="Q288" s="58"/>
    </row>
    <row r="289" spans="1:17">
      <c r="A289" s="49"/>
      <c r="B289" s="31">
        <v>86</v>
      </c>
      <c r="C289" s="290" t="s">
        <v>271</v>
      </c>
      <c r="D289" s="290"/>
      <c r="E289" s="290"/>
      <c r="F289" s="290"/>
      <c r="G289" s="290"/>
      <c r="H289" s="290"/>
      <c r="I289" s="69">
        <v>100</v>
      </c>
      <c r="J289" s="55" t="s">
        <v>164</v>
      </c>
      <c r="K289" s="36">
        <v>4000</v>
      </c>
      <c r="L289" s="36">
        <f t="shared" ref="L289" si="205">I289*K289</f>
        <v>400000</v>
      </c>
      <c r="M289" s="71">
        <v>100</v>
      </c>
      <c r="N289" s="72" t="s">
        <v>164</v>
      </c>
      <c r="O289" s="36">
        <v>4000</v>
      </c>
      <c r="P289" s="36">
        <f t="shared" ref="P289" si="206">M289*O289</f>
        <v>400000</v>
      </c>
      <c r="Q289" s="58"/>
    </row>
    <row r="290" spans="1:17">
      <c r="A290" s="37"/>
      <c r="B290" s="52"/>
      <c r="C290" s="289" t="s">
        <v>180</v>
      </c>
      <c r="D290" s="289"/>
      <c r="E290" s="289"/>
      <c r="F290" s="289"/>
      <c r="G290" s="289"/>
      <c r="H290" s="289"/>
      <c r="I290" s="70"/>
      <c r="J290" s="57"/>
      <c r="K290" s="39"/>
      <c r="L290" s="39"/>
      <c r="M290" s="73"/>
      <c r="N290" s="74"/>
      <c r="O290" s="39"/>
      <c r="P290" s="39"/>
      <c r="Q290" s="58"/>
    </row>
    <row r="291" spans="1:17">
      <c r="A291" s="49"/>
      <c r="B291" s="49">
        <v>87</v>
      </c>
      <c r="C291" s="290" t="s">
        <v>272</v>
      </c>
      <c r="D291" s="290"/>
      <c r="E291" s="290"/>
      <c r="F291" s="290"/>
      <c r="G291" s="290"/>
      <c r="H291" s="290"/>
      <c r="I291" s="69">
        <v>40</v>
      </c>
      <c r="J291" s="55" t="s">
        <v>182</v>
      </c>
      <c r="K291" s="36">
        <v>3000</v>
      </c>
      <c r="L291" s="36">
        <f t="shared" ref="L291" si="207">I291*K291</f>
        <v>120000</v>
      </c>
      <c r="M291" s="71">
        <v>40</v>
      </c>
      <c r="N291" s="72" t="s">
        <v>182</v>
      </c>
      <c r="O291" s="36">
        <v>3000</v>
      </c>
      <c r="P291" s="36">
        <f t="shared" ref="P291" si="208">M291*O291</f>
        <v>120000</v>
      </c>
      <c r="Q291" s="58"/>
    </row>
    <row r="292" spans="1:17">
      <c r="A292" s="37"/>
      <c r="B292" s="52"/>
      <c r="C292" s="290" t="s">
        <v>180</v>
      </c>
      <c r="D292" s="290"/>
      <c r="E292" s="290"/>
      <c r="F292" s="290"/>
      <c r="G292" s="290"/>
      <c r="H292" s="290"/>
      <c r="I292" s="70"/>
      <c r="J292" s="57"/>
      <c r="K292" s="39"/>
      <c r="L292" s="39"/>
      <c r="M292" s="73"/>
      <c r="N292" s="74"/>
      <c r="O292" s="39"/>
      <c r="P292" s="39"/>
      <c r="Q292" s="58"/>
    </row>
    <row r="293" spans="1:17">
      <c r="A293" s="49"/>
      <c r="B293" s="49">
        <v>88</v>
      </c>
      <c r="C293" s="291" t="s">
        <v>273</v>
      </c>
      <c r="D293" s="291"/>
      <c r="E293" s="291"/>
      <c r="F293" s="291"/>
      <c r="G293" s="291"/>
      <c r="H293" s="291"/>
      <c r="I293" s="69">
        <f>20*12</f>
        <v>240</v>
      </c>
      <c r="J293" s="55" t="s">
        <v>182</v>
      </c>
      <c r="K293" s="36">
        <v>8500</v>
      </c>
      <c r="L293" s="36">
        <f t="shared" ref="L293" si="209">I293*K293</f>
        <v>2040000</v>
      </c>
      <c r="M293" s="71">
        <f>20*12</f>
        <v>240</v>
      </c>
      <c r="N293" s="72" t="s">
        <v>182</v>
      </c>
      <c r="O293" s="36">
        <v>8500</v>
      </c>
      <c r="P293" s="36">
        <f t="shared" ref="P293" si="210">M293*O293</f>
        <v>2040000</v>
      </c>
      <c r="Q293" s="58"/>
    </row>
    <row r="294" spans="1:17">
      <c r="A294" s="37"/>
      <c r="B294" s="37"/>
      <c r="C294" s="289" t="s">
        <v>180</v>
      </c>
      <c r="D294" s="289"/>
      <c r="E294" s="289"/>
      <c r="F294" s="289"/>
      <c r="G294" s="289"/>
      <c r="H294" s="289"/>
      <c r="I294" s="70"/>
      <c r="J294" s="57"/>
      <c r="K294" s="39"/>
      <c r="L294" s="39"/>
      <c r="M294" s="73"/>
      <c r="N294" s="74"/>
      <c r="O294" s="39"/>
      <c r="P294" s="39"/>
      <c r="Q294" s="58"/>
    </row>
    <row r="295" spans="1:17">
      <c r="A295" s="49"/>
      <c r="B295" s="31">
        <v>89</v>
      </c>
      <c r="C295" s="290" t="s">
        <v>274</v>
      </c>
      <c r="D295" s="290"/>
      <c r="E295" s="290"/>
      <c r="F295" s="290"/>
      <c r="G295" s="290"/>
      <c r="H295" s="290"/>
      <c r="I295" s="69">
        <v>10</v>
      </c>
      <c r="J295" s="55" t="s">
        <v>249</v>
      </c>
      <c r="K295" s="36">
        <v>3000</v>
      </c>
      <c r="L295" s="36">
        <f t="shared" ref="L295" si="211">I295*K295</f>
        <v>30000</v>
      </c>
      <c r="M295" s="71">
        <v>10</v>
      </c>
      <c r="N295" s="72" t="s">
        <v>249</v>
      </c>
      <c r="O295" s="36">
        <v>3000</v>
      </c>
      <c r="P295" s="36">
        <f t="shared" ref="P295" si="212">M295*O295</f>
        <v>30000</v>
      </c>
      <c r="Q295" s="58"/>
    </row>
    <row r="296" spans="1:17">
      <c r="A296" s="37"/>
      <c r="B296" s="52"/>
      <c r="C296" s="290" t="s">
        <v>180</v>
      </c>
      <c r="D296" s="290"/>
      <c r="E296" s="290"/>
      <c r="F296" s="290"/>
      <c r="G296" s="290"/>
      <c r="H296" s="290"/>
      <c r="I296" s="70"/>
      <c r="J296" s="57"/>
      <c r="K296" s="39"/>
      <c r="L296" s="39"/>
      <c r="M296" s="73"/>
      <c r="N296" s="74"/>
      <c r="O296" s="39"/>
      <c r="P296" s="39"/>
      <c r="Q296" s="58"/>
    </row>
    <row r="297" spans="1:17">
      <c r="A297" s="49"/>
      <c r="B297" s="49">
        <v>90</v>
      </c>
      <c r="C297" s="291" t="s">
        <v>275</v>
      </c>
      <c r="D297" s="291"/>
      <c r="E297" s="291"/>
      <c r="F297" s="291"/>
      <c r="G297" s="291"/>
      <c r="H297" s="291"/>
      <c r="I297" s="69">
        <v>2</v>
      </c>
      <c r="J297" s="55" t="s">
        <v>168</v>
      </c>
      <c r="K297" s="36">
        <v>37500</v>
      </c>
      <c r="L297" s="36">
        <f t="shared" ref="L297" si="213">I297*K297</f>
        <v>75000</v>
      </c>
      <c r="M297" s="71">
        <v>2</v>
      </c>
      <c r="N297" s="72" t="s">
        <v>168</v>
      </c>
      <c r="O297" s="36">
        <v>37500</v>
      </c>
      <c r="P297" s="36">
        <f t="shared" ref="P297" si="214">M297*O297</f>
        <v>75000</v>
      </c>
      <c r="Q297" s="58"/>
    </row>
    <row r="298" spans="1:17">
      <c r="A298" s="37"/>
      <c r="B298" s="52"/>
      <c r="C298" s="289" t="s">
        <v>180</v>
      </c>
      <c r="D298" s="289"/>
      <c r="E298" s="289"/>
      <c r="F298" s="289"/>
      <c r="G298" s="289"/>
      <c r="H298" s="289"/>
      <c r="I298" s="70"/>
      <c r="J298" s="57"/>
      <c r="K298" s="39"/>
      <c r="L298" s="39"/>
      <c r="M298" s="73"/>
      <c r="N298" s="74"/>
      <c r="O298" s="39"/>
      <c r="P298" s="39"/>
      <c r="Q298" s="58"/>
    </row>
    <row r="299" spans="1:17">
      <c r="A299" s="49"/>
      <c r="B299" s="49">
        <v>91</v>
      </c>
      <c r="C299" s="290" t="s">
        <v>276</v>
      </c>
      <c r="D299" s="290"/>
      <c r="E299" s="290"/>
      <c r="F299" s="290"/>
      <c r="G299" s="290"/>
      <c r="H299" s="290"/>
      <c r="I299" s="69">
        <v>300</v>
      </c>
      <c r="J299" s="55" t="s">
        <v>182</v>
      </c>
      <c r="K299" s="36">
        <v>1000</v>
      </c>
      <c r="L299" s="36">
        <f t="shared" ref="L299" si="215">I299*K299</f>
        <v>300000</v>
      </c>
      <c r="M299" s="71">
        <v>300</v>
      </c>
      <c r="N299" s="72" t="s">
        <v>182</v>
      </c>
      <c r="O299" s="36">
        <v>1000</v>
      </c>
      <c r="P299" s="36">
        <f t="shared" ref="P299" si="216">M299*O299</f>
        <v>300000</v>
      </c>
      <c r="Q299" s="58"/>
    </row>
    <row r="300" spans="1:17">
      <c r="A300" s="37"/>
      <c r="B300" s="37"/>
      <c r="C300" s="290" t="s">
        <v>180</v>
      </c>
      <c r="D300" s="290"/>
      <c r="E300" s="290"/>
      <c r="F300" s="290"/>
      <c r="G300" s="290"/>
      <c r="H300" s="290"/>
      <c r="I300" s="70"/>
      <c r="J300" s="57"/>
      <c r="K300" s="39"/>
      <c r="L300" s="39"/>
      <c r="M300" s="73"/>
      <c r="N300" s="74"/>
      <c r="O300" s="39"/>
      <c r="P300" s="39"/>
      <c r="Q300" s="58"/>
    </row>
    <row r="301" spans="1:17">
      <c r="A301" s="49"/>
      <c r="B301" s="31">
        <v>92</v>
      </c>
      <c r="C301" s="291" t="s">
        <v>277</v>
      </c>
      <c r="D301" s="291"/>
      <c r="E301" s="291"/>
      <c r="F301" s="291"/>
      <c r="G301" s="291"/>
      <c r="H301" s="291"/>
      <c r="I301" s="69">
        <v>240</v>
      </c>
      <c r="J301" s="55" t="s">
        <v>182</v>
      </c>
      <c r="K301" s="36">
        <v>25000</v>
      </c>
      <c r="L301" s="36">
        <f t="shared" ref="L301" si="217">I301*K301</f>
        <v>6000000</v>
      </c>
      <c r="M301" s="71">
        <v>240</v>
      </c>
      <c r="N301" s="72" t="s">
        <v>182</v>
      </c>
      <c r="O301" s="36">
        <v>25000</v>
      </c>
      <c r="P301" s="36">
        <f t="shared" ref="P301" si="218">M301*O301</f>
        <v>6000000</v>
      </c>
      <c r="Q301" s="58"/>
    </row>
    <row r="302" spans="1:17">
      <c r="A302" s="37"/>
      <c r="B302" s="52"/>
      <c r="C302" s="289" t="s">
        <v>180</v>
      </c>
      <c r="D302" s="289"/>
      <c r="E302" s="289"/>
      <c r="F302" s="289"/>
      <c r="G302" s="289"/>
      <c r="H302" s="289"/>
      <c r="I302" s="70"/>
      <c r="J302" s="57"/>
      <c r="K302" s="39"/>
      <c r="L302" s="39"/>
      <c r="M302" s="73"/>
      <c r="N302" s="74"/>
      <c r="O302" s="39"/>
      <c r="P302" s="39"/>
      <c r="Q302" s="58"/>
    </row>
    <row r="303" spans="1:17">
      <c r="A303" s="49"/>
      <c r="B303" s="49">
        <v>93</v>
      </c>
      <c r="C303" s="290" t="s">
        <v>278</v>
      </c>
      <c r="D303" s="290"/>
      <c r="E303" s="290"/>
      <c r="F303" s="290"/>
      <c r="G303" s="290"/>
      <c r="H303" s="290"/>
      <c r="I303" s="69">
        <v>10</v>
      </c>
      <c r="J303" s="55" t="s">
        <v>182</v>
      </c>
      <c r="K303" s="36">
        <v>25000</v>
      </c>
      <c r="L303" s="36">
        <f t="shared" ref="L303" si="219">I303*K303</f>
        <v>250000</v>
      </c>
      <c r="M303" s="71">
        <v>10</v>
      </c>
      <c r="N303" s="72" t="s">
        <v>182</v>
      </c>
      <c r="O303" s="36">
        <v>25000</v>
      </c>
      <c r="P303" s="36">
        <f t="shared" ref="P303" si="220">M303*O303</f>
        <v>250000</v>
      </c>
      <c r="Q303" s="58"/>
    </row>
    <row r="304" spans="1:17">
      <c r="A304" s="37"/>
      <c r="B304" s="52"/>
      <c r="C304" s="290" t="s">
        <v>180</v>
      </c>
      <c r="D304" s="290"/>
      <c r="E304" s="290"/>
      <c r="F304" s="290"/>
      <c r="G304" s="290"/>
      <c r="H304" s="290"/>
      <c r="I304" s="70"/>
      <c r="J304" s="57"/>
      <c r="K304" s="39"/>
      <c r="L304" s="39"/>
      <c r="M304" s="73"/>
      <c r="N304" s="74"/>
      <c r="O304" s="39"/>
      <c r="P304" s="39"/>
      <c r="Q304" s="58"/>
    </row>
    <row r="305" spans="1:17">
      <c r="A305" s="49"/>
      <c r="B305" s="49">
        <v>94</v>
      </c>
      <c r="C305" s="291" t="s">
        <v>279</v>
      </c>
      <c r="D305" s="291"/>
      <c r="E305" s="291"/>
      <c r="F305" s="291"/>
      <c r="G305" s="291"/>
      <c r="H305" s="291"/>
      <c r="I305" s="69">
        <v>3</v>
      </c>
      <c r="J305" s="55" t="s">
        <v>182</v>
      </c>
      <c r="K305" s="36">
        <v>190000</v>
      </c>
      <c r="L305" s="36">
        <f t="shared" ref="L305" si="221">I305*K305</f>
        <v>570000</v>
      </c>
      <c r="M305" s="71">
        <v>3</v>
      </c>
      <c r="N305" s="72" t="s">
        <v>182</v>
      </c>
      <c r="O305" s="36">
        <v>190000</v>
      </c>
      <c r="P305" s="36">
        <f t="shared" ref="P305" si="222">M305*O305</f>
        <v>570000</v>
      </c>
      <c r="Q305" s="58"/>
    </row>
    <row r="306" spans="1:17">
      <c r="A306" s="37"/>
      <c r="B306" s="37"/>
      <c r="C306" s="289" t="s">
        <v>280</v>
      </c>
      <c r="D306" s="289"/>
      <c r="E306" s="289"/>
      <c r="F306" s="289"/>
      <c r="G306" s="289"/>
      <c r="H306" s="289"/>
      <c r="I306" s="70"/>
      <c r="J306" s="57"/>
      <c r="K306" s="39"/>
      <c r="L306" s="39"/>
      <c r="M306" s="73"/>
      <c r="N306" s="74"/>
      <c r="O306" s="39"/>
      <c r="P306" s="39"/>
      <c r="Q306" s="58"/>
    </row>
    <row r="307" spans="1:17">
      <c r="A307" s="49"/>
      <c r="B307" s="31">
        <v>95</v>
      </c>
      <c r="C307" s="290" t="s">
        <v>279</v>
      </c>
      <c r="D307" s="290"/>
      <c r="E307" s="290"/>
      <c r="F307" s="290"/>
      <c r="G307" s="290"/>
      <c r="H307" s="290"/>
      <c r="I307" s="69">
        <v>2</v>
      </c>
      <c r="J307" s="55" t="s">
        <v>182</v>
      </c>
      <c r="K307" s="36">
        <v>92000</v>
      </c>
      <c r="L307" s="36">
        <f t="shared" ref="L307" si="223">I307*K307</f>
        <v>184000</v>
      </c>
      <c r="M307" s="71">
        <v>2</v>
      </c>
      <c r="N307" s="72" t="s">
        <v>182</v>
      </c>
      <c r="O307" s="36">
        <v>92000</v>
      </c>
      <c r="P307" s="36">
        <f t="shared" ref="P307" si="224">M307*O307</f>
        <v>184000</v>
      </c>
      <c r="Q307" s="58"/>
    </row>
    <row r="308" spans="1:17">
      <c r="A308" s="37"/>
      <c r="B308" s="52"/>
      <c r="C308" s="290" t="s">
        <v>281</v>
      </c>
      <c r="D308" s="290"/>
      <c r="E308" s="290"/>
      <c r="F308" s="290"/>
      <c r="G308" s="290"/>
      <c r="H308" s="290"/>
      <c r="I308" s="70"/>
      <c r="J308" s="57"/>
      <c r="K308" s="39"/>
      <c r="L308" s="39"/>
      <c r="M308" s="73"/>
      <c r="N308" s="74"/>
      <c r="O308" s="39"/>
      <c r="P308" s="39"/>
      <c r="Q308" s="58"/>
    </row>
    <row r="309" spans="1:17">
      <c r="A309" s="49"/>
      <c r="B309" s="49">
        <v>96</v>
      </c>
      <c r="C309" s="291" t="s">
        <v>279</v>
      </c>
      <c r="D309" s="291"/>
      <c r="E309" s="291"/>
      <c r="F309" s="291"/>
      <c r="G309" s="291"/>
      <c r="H309" s="291"/>
      <c r="I309" s="69">
        <v>2</v>
      </c>
      <c r="J309" s="55" t="s">
        <v>182</v>
      </c>
      <c r="K309" s="36">
        <v>360000</v>
      </c>
      <c r="L309" s="36">
        <f t="shared" ref="L309" si="225">I309*K309</f>
        <v>720000</v>
      </c>
      <c r="M309" s="71">
        <v>2</v>
      </c>
      <c r="N309" s="72" t="s">
        <v>182</v>
      </c>
      <c r="O309" s="36">
        <v>360000</v>
      </c>
      <c r="P309" s="36">
        <f t="shared" ref="P309" si="226">M309*O309</f>
        <v>720000</v>
      </c>
      <c r="Q309" s="58"/>
    </row>
    <row r="310" spans="1:17">
      <c r="A310" s="37"/>
      <c r="B310" s="52"/>
      <c r="C310" s="289" t="s">
        <v>282</v>
      </c>
      <c r="D310" s="289"/>
      <c r="E310" s="289"/>
      <c r="F310" s="289"/>
      <c r="G310" s="289"/>
      <c r="H310" s="289"/>
      <c r="I310" s="70"/>
      <c r="J310" s="57"/>
      <c r="K310" s="39"/>
      <c r="L310" s="39"/>
      <c r="M310" s="73"/>
      <c r="N310" s="74"/>
      <c r="O310" s="39"/>
      <c r="P310" s="39"/>
      <c r="Q310" s="58"/>
    </row>
    <row r="311" spans="1:17">
      <c r="A311" s="49"/>
      <c r="B311" s="49">
        <v>97</v>
      </c>
      <c r="C311" s="290" t="s">
        <v>283</v>
      </c>
      <c r="D311" s="290"/>
      <c r="E311" s="290"/>
      <c r="F311" s="290"/>
      <c r="G311" s="290"/>
      <c r="H311" s="290"/>
      <c r="I311" s="69">
        <v>500</v>
      </c>
      <c r="J311" s="55" t="s">
        <v>182</v>
      </c>
      <c r="K311" s="36">
        <v>7500</v>
      </c>
      <c r="L311" s="36">
        <f t="shared" ref="L311" si="227">I311*K311</f>
        <v>3750000</v>
      </c>
      <c r="M311" s="71">
        <v>500</v>
      </c>
      <c r="N311" s="72" t="s">
        <v>182</v>
      </c>
      <c r="O311" s="36">
        <v>7500</v>
      </c>
      <c r="P311" s="36">
        <f t="shared" ref="P311" si="228">M311*O311</f>
        <v>3750000</v>
      </c>
      <c r="Q311" s="58"/>
    </row>
    <row r="312" spans="1:17">
      <c r="A312" s="37"/>
      <c r="B312" s="37"/>
      <c r="C312" s="290" t="s">
        <v>284</v>
      </c>
      <c r="D312" s="290"/>
      <c r="E312" s="290"/>
      <c r="F312" s="290"/>
      <c r="G312" s="290"/>
      <c r="H312" s="290"/>
      <c r="I312" s="70"/>
      <c r="J312" s="57"/>
      <c r="K312" s="39"/>
      <c r="L312" s="39"/>
      <c r="M312" s="73"/>
      <c r="N312" s="74"/>
      <c r="O312" s="39"/>
      <c r="P312" s="39"/>
      <c r="Q312" s="58"/>
    </row>
    <row r="313" spans="1:17">
      <c r="A313" s="49"/>
      <c r="B313" s="31">
        <v>98</v>
      </c>
      <c r="C313" s="291" t="s">
        <v>283</v>
      </c>
      <c r="D313" s="291"/>
      <c r="E313" s="291"/>
      <c r="F313" s="291"/>
      <c r="G313" s="291"/>
      <c r="H313" s="291"/>
      <c r="I313" s="69">
        <v>600</v>
      </c>
      <c r="J313" s="55" t="s">
        <v>182</v>
      </c>
      <c r="K313" s="36">
        <v>2000</v>
      </c>
      <c r="L313" s="36">
        <f t="shared" ref="L313" si="229">I313*K313</f>
        <v>1200000</v>
      </c>
      <c r="M313" s="71">
        <v>600</v>
      </c>
      <c r="N313" s="72" t="s">
        <v>182</v>
      </c>
      <c r="O313" s="36">
        <v>2000</v>
      </c>
      <c r="P313" s="36">
        <f t="shared" ref="P313" si="230">M313*O313</f>
        <v>1200000</v>
      </c>
      <c r="Q313" s="58"/>
    </row>
    <row r="314" spans="1:17">
      <c r="A314" s="37"/>
      <c r="B314" s="52"/>
      <c r="C314" s="289" t="s">
        <v>169</v>
      </c>
      <c r="D314" s="289"/>
      <c r="E314" s="289"/>
      <c r="F314" s="289"/>
      <c r="G314" s="289"/>
      <c r="H314" s="289"/>
      <c r="I314" s="70"/>
      <c r="J314" s="57"/>
      <c r="K314" s="39"/>
      <c r="L314" s="39"/>
      <c r="M314" s="73"/>
      <c r="N314" s="74"/>
      <c r="O314" s="39"/>
      <c r="P314" s="39"/>
      <c r="Q314" s="58"/>
    </row>
    <row r="315" spans="1:17">
      <c r="A315" s="49"/>
      <c r="B315" s="49">
        <v>99</v>
      </c>
      <c r="C315" s="290" t="s">
        <v>285</v>
      </c>
      <c r="D315" s="290"/>
      <c r="E315" s="290"/>
      <c r="F315" s="290"/>
      <c r="G315" s="290"/>
      <c r="H315" s="290"/>
      <c r="I315" s="69">
        <v>10</v>
      </c>
      <c r="J315" s="55" t="s">
        <v>182</v>
      </c>
      <c r="K315" s="36">
        <v>8500</v>
      </c>
      <c r="L315" s="36">
        <f t="shared" ref="L315" si="231">I315*K315</f>
        <v>85000</v>
      </c>
      <c r="M315" s="71">
        <v>10</v>
      </c>
      <c r="N315" s="72" t="s">
        <v>182</v>
      </c>
      <c r="O315" s="36">
        <v>8500</v>
      </c>
      <c r="P315" s="36">
        <f t="shared" ref="P315" si="232">M315*O315</f>
        <v>85000</v>
      </c>
      <c r="Q315" s="58"/>
    </row>
    <row r="316" spans="1:17">
      <c r="A316" s="37"/>
      <c r="B316" s="52"/>
      <c r="C316" s="290" t="s">
        <v>286</v>
      </c>
      <c r="D316" s="290"/>
      <c r="E316" s="290"/>
      <c r="F316" s="290"/>
      <c r="G316" s="290"/>
      <c r="H316" s="290"/>
      <c r="I316" s="70"/>
      <c r="J316" s="57"/>
      <c r="K316" s="39"/>
      <c r="L316" s="39"/>
      <c r="M316" s="73"/>
      <c r="N316" s="74"/>
      <c r="O316" s="39"/>
      <c r="P316" s="39"/>
      <c r="Q316" s="58"/>
    </row>
    <row r="317" spans="1:17">
      <c r="A317" s="49"/>
      <c r="B317" s="49">
        <v>100</v>
      </c>
      <c r="C317" s="291" t="s">
        <v>287</v>
      </c>
      <c r="D317" s="291"/>
      <c r="E317" s="291"/>
      <c r="F317" s="291"/>
      <c r="G317" s="291"/>
      <c r="H317" s="291"/>
      <c r="I317" s="69">
        <v>50</v>
      </c>
      <c r="J317" s="55" t="s">
        <v>182</v>
      </c>
      <c r="K317" s="36">
        <v>2000</v>
      </c>
      <c r="L317" s="36">
        <f t="shared" ref="L317" si="233">I317*K317</f>
        <v>100000</v>
      </c>
      <c r="M317" s="71">
        <v>50</v>
      </c>
      <c r="N317" s="72" t="s">
        <v>182</v>
      </c>
      <c r="O317" s="36">
        <v>2000</v>
      </c>
      <c r="P317" s="36">
        <f t="shared" ref="P317" si="234">M317*O317</f>
        <v>100000</v>
      </c>
      <c r="Q317" s="58"/>
    </row>
    <row r="318" spans="1:17">
      <c r="A318" s="37"/>
      <c r="B318" s="37"/>
      <c r="C318" s="289" t="s">
        <v>288</v>
      </c>
      <c r="D318" s="289"/>
      <c r="E318" s="289"/>
      <c r="F318" s="289"/>
      <c r="G318" s="289"/>
      <c r="H318" s="289"/>
      <c r="I318" s="70"/>
      <c r="J318" s="57"/>
      <c r="K318" s="39"/>
      <c r="L318" s="39"/>
      <c r="M318" s="73"/>
      <c r="N318" s="74"/>
      <c r="O318" s="39"/>
      <c r="P318" s="39"/>
      <c r="Q318" s="58"/>
    </row>
    <row r="319" spans="1:17">
      <c r="A319" s="49"/>
      <c r="B319" s="31">
        <v>101</v>
      </c>
      <c r="C319" s="290" t="s">
        <v>289</v>
      </c>
      <c r="D319" s="290"/>
      <c r="E319" s="290"/>
      <c r="F319" s="290"/>
      <c r="G319" s="290"/>
      <c r="H319" s="290"/>
      <c r="I319" s="69">
        <v>50</v>
      </c>
      <c r="J319" s="55" t="s">
        <v>182</v>
      </c>
      <c r="K319" s="36">
        <v>2500</v>
      </c>
      <c r="L319" s="36">
        <f t="shared" ref="L319" si="235">I319*K319</f>
        <v>125000</v>
      </c>
      <c r="M319" s="71">
        <v>50</v>
      </c>
      <c r="N319" s="72" t="s">
        <v>182</v>
      </c>
      <c r="O319" s="36">
        <v>2500</v>
      </c>
      <c r="P319" s="36">
        <f t="shared" ref="P319" si="236">M319*O319</f>
        <v>125000</v>
      </c>
      <c r="Q319" s="58"/>
    </row>
    <row r="320" spans="1:17">
      <c r="A320" s="37"/>
      <c r="B320" s="52"/>
      <c r="C320" s="290" t="s">
        <v>290</v>
      </c>
      <c r="D320" s="290"/>
      <c r="E320" s="290"/>
      <c r="F320" s="290"/>
      <c r="G320" s="290"/>
      <c r="H320" s="290"/>
      <c r="I320" s="70"/>
      <c r="J320" s="57"/>
      <c r="K320" s="39"/>
      <c r="L320" s="39"/>
      <c r="M320" s="73"/>
      <c r="N320" s="74"/>
      <c r="O320" s="39"/>
      <c r="P320" s="39"/>
      <c r="Q320" s="58"/>
    </row>
    <row r="321" spans="1:17">
      <c r="A321" s="49"/>
      <c r="B321" s="49">
        <v>102</v>
      </c>
      <c r="C321" s="291" t="s">
        <v>289</v>
      </c>
      <c r="D321" s="291"/>
      <c r="E321" s="291"/>
      <c r="F321" s="291"/>
      <c r="G321" s="291"/>
      <c r="H321" s="291"/>
      <c r="I321" s="69">
        <v>12</v>
      </c>
      <c r="J321" s="55" t="s">
        <v>182</v>
      </c>
      <c r="K321" s="36">
        <v>6000</v>
      </c>
      <c r="L321" s="36">
        <f t="shared" ref="L321" si="237">I321*K321</f>
        <v>72000</v>
      </c>
      <c r="M321" s="71">
        <v>12</v>
      </c>
      <c r="N321" s="72" t="s">
        <v>182</v>
      </c>
      <c r="O321" s="36">
        <v>6000</v>
      </c>
      <c r="P321" s="36">
        <f t="shared" ref="P321" si="238">M321*O321</f>
        <v>72000</v>
      </c>
      <c r="Q321" s="58"/>
    </row>
    <row r="322" spans="1:17">
      <c r="A322" s="37"/>
      <c r="B322" s="52"/>
      <c r="C322" s="289" t="s">
        <v>291</v>
      </c>
      <c r="D322" s="289"/>
      <c r="E322" s="289"/>
      <c r="F322" s="289"/>
      <c r="G322" s="289"/>
      <c r="H322" s="289"/>
      <c r="I322" s="70"/>
      <c r="J322" s="57"/>
      <c r="K322" s="39"/>
      <c r="L322" s="39"/>
      <c r="M322" s="73"/>
      <c r="N322" s="74"/>
      <c r="O322" s="39"/>
      <c r="P322" s="39"/>
      <c r="Q322" s="58"/>
    </row>
    <row r="323" spans="1:17">
      <c r="A323" s="49"/>
      <c r="B323" s="49">
        <v>103</v>
      </c>
      <c r="C323" s="290" t="s">
        <v>292</v>
      </c>
      <c r="D323" s="290"/>
      <c r="E323" s="290"/>
      <c r="F323" s="290"/>
      <c r="G323" s="290"/>
      <c r="H323" s="290"/>
      <c r="I323" s="69">
        <v>60</v>
      </c>
      <c r="J323" s="55" t="s">
        <v>182</v>
      </c>
      <c r="K323" s="36">
        <v>15000</v>
      </c>
      <c r="L323" s="36">
        <f t="shared" ref="L323" si="239">I323*K323</f>
        <v>900000</v>
      </c>
      <c r="M323" s="71">
        <v>60</v>
      </c>
      <c r="N323" s="72" t="s">
        <v>182</v>
      </c>
      <c r="O323" s="36">
        <v>15000</v>
      </c>
      <c r="P323" s="36">
        <f t="shared" ref="P323" si="240">M323*O323</f>
        <v>900000</v>
      </c>
      <c r="Q323" s="58"/>
    </row>
    <row r="324" spans="1:17">
      <c r="A324" s="30"/>
      <c r="B324" s="37"/>
      <c r="C324" s="289" t="s">
        <v>293</v>
      </c>
      <c r="D324" s="289"/>
      <c r="E324" s="289"/>
      <c r="F324" s="289"/>
      <c r="G324" s="289"/>
      <c r="H324" s="289"/>
      <c r="I324" s="70"/>
      <c r="J324" s="57"/>
      <c r="K324" s="39"/>
      <c r="L324" s="39"/>
      <c r="M324" s="73"/>
      <c r="N324" s="74"/>
      <c r="O324" s="39"/>
      <c r="P324" s="39"/>
      <c r="Q324" s="58"/>
    </row>
    <row r="325" spans="1:17">
      <c r="A325" s="150"/>
      <c r="B325" s="31">
        <v>104</v>
      </c>
      <c r="C325" s="290" t="s">
        <v>292</v>
      </c>
      <c r="D325" s="290"/>
      <c r="E325" s="290"/>
      <c r="F325" s="290"/>
      <c r="G325" s="290"/>
      <c r="H325" s="290"/>
      <c r="I325" s="69">
        <v>65</v>
      </c>
      <c r="J325" s="55" t="s">
        <v>182</v>
      </c>
      <c r="K325" s="36">
        <v>20000</v>
      </c>
      <c r="L325" s="36">
        <f t="shared" ref="L325" si="241">I325*K325</f>
        <v>1300000</v>
      </c>
      <c r="M325" s="71">
        <v>65</v>
      </c>
      <c r="N325" s="72" t="s">
        <v>182</v>
      </c>
      <c r="O325" s="36">
        <v>20000</v>
      </c>
      <c r="P325" s="36">
        <f t="shared" ref="P325" si="242">M325*O325</f>
        <v>1300000</v>
      </c>
      <c r="Q325" s="58"/>
    </row>
    <row r="326" spans="1:17">
      <c r="A326" s="37"/>
      <c r="B326" s="52"/>
      <c r="C326" s="289" t="s">
        <v>294</v>
      </c>
      <c r="D326" s="289"/>
      <c r="E326" s="289"/>
      <c r="F326" s="289"/>
      <c r="G326" s="289"/>
      <c r="H326" s="289"/>
      <c r="I326" s="70"/>
      <c r="J326" s="57"/>
      <c r="K326" s="39"/>
      <c r="L326" s="39"/>
      <c r="M326" s="73"/>
      <c r="N326" s="74"/>
      <c r="O326" s="39"/>
      <c r="P326" s="39"/>
      <c r="Q326" s="58"/>
    </row>
    <row r="327" spans="1:17">
      <c r="A327" s="49"/>
      <c r="B327" s="49">
        <v>105</v>
      </c>
      <c r="C327" s="290" t="s">
        <v>295</v>
      </c>
      <c r="D327" s="290"/>
      <c r="E327" s="290"/>
      <c r="F327" s="290"/>
      <c r="G327" s="290"/>
      <c r="H327" s="290"/>
      <c r="I327" s="69">
        <v>65</v>
      </c>
      <c r="J327" s="55" t="s">
        <v>182</v>
      </c>
      <c r="K327" s="36">
        <v>5000</v>
      </c>
      <c r="L327" s="36">
        <f t="shared" ref="L327" si="243">I327*K327</f>
        <v>325000</v>
      </c>
      <c r="M327" s="71">
        <v>65</v>
      </c>
      <c r="N327" s="72" t="s">
        <v>182</v>
      </c>
      <c r="O327" s="36">
        <v>5000</v>
      </c>
      <c r="P327" s="36">
        <f t="shared" ref="P327" si="244">M327*O327</f>
        <v>325000</v>
      </c>
      <c r="Q327" s="58"/>
    </row>
    <row r="328" spans="1:17">
      <c r="A328" s="37"/>
      <c r="B328" s="52"/>
      <c r="C328" s="290" t="s">
        <v>180</v>
      </c>
      <c r="D328" s="290"/>
      <c r="E328" s="290"/>
      <c r="F328" s="290"/>
      <c r="G328" s="290"/>
      <c r="H328" s="290"/>
      <c r="I328" s="70"/>
      <c r="J328" s="57"/>
      <c r="K328" s="39"/>
      <c r="L328" s="39"/>
      <c r="M328" s="73"/>
      <c r="N328" s="74"/>
      <c r="O328" s="39"/>
      <c r="P328" s="39"/>
      <c r="Q328" s="58"/>
    </row>
    <row r="329" spans="1:17">
      <c r="A329" s="49"/>
      <c r="B329" s="49">
        <v>106</v>
      </c>
      <c r="C329" s="291" t="s">
        <v>296</v>
      </c>
      <c r="D329" s="291"/>
      <c r="E329" s="291"/>
      <c r="F329" s="291"/>
      <c r="G329" s="291"/>
      <c r="H329" s="291"/>
      <c r="I329" s="69">
        <v>24</v>
      </c>
      <c r="J329" s="55" t="s">
        <v>182</v>
      </c>
      <c r="K329" s="36">
        <v>2000</v>
      </c>
      <c r="L329" s="36">
        <f t="shared" ref="L329" si="245">I329*K329</f>
        <v>48000</v>
      </c>
      <c r="M329" s="71">
        <v>24</v>
      </c>
      <c r="N329" s="72" t="s">
        <v>182</v>
      </c>
      <c r="O329" s="36">
        <v>2000</v>
      </c>
      <c r="P329" s="36">
        <f t="shared" ref="P329" si="246">M329*O329</f>
        <v>48000</v>
      </c>
      <c r="Q329" s="58"/>
    </row>
    <row r="330" spans="1:17">
      <c r="A330" s="37"/>
      <c r="B330" s="37"/>
      <c r="C330" s="289" t="s">
        <v>180</v>
      </c>
      <c r="D330" s="289"/>
      <c r="E330" s="289"/>
      <c r="F330" s="289"/>
      <c r="G330" s="289"/>
      <c r="H330" s="289"/>
      <c r="I330" s="70"/>
      <c r="J330" s="57"/>
      <c r="K330" s="39"/>
      <c r="L330" s="39"/>
      <c r="M330" s="73"/>
      <c r="N330" s="74"/>
      <c r="O330" s="39"/>
      <c r="P330" s="39"/>
      <c r="Q330" s="58"/>
    </row>
    <row r="331" spans="1:17">
      <c r="A331" s="49"/>
      <c r="B331" s="31">
        <v>107</v>
      </c>
      <c r="C331" s="290" t="s">
        <v>297</v>
      </c>
      <c r="D331" s="290"/>
      <c r="E331" s="290"/>
      <c r="F331" s="290"/>
      <c r="G331" s="290"/>
      <c r="H331" s="290"/>
      <c r="I331" s="69">
        <v>12</v>
      </c>
      <c r="J331" s="55" t="s">
        <v>182</v>
      </c>
      <c r="K331" s="36">
        <v>85000</v>
      </c>
      <c r="L331" s="36">
        <f t="shared" ref="L331" si="247">I331*K331</f>
        <v>1020000</v>
      </c>
      <c r="M331" s="71">
        <v>12</v>
      </c>
      <c r="N331" s="72" t="s">
        <v>182</v>
      </c>
      <c r="O331" s="36">
        <v>85000</v>
      </c>
      <c r="P331" s="36">
        <f t="shared" ref="P331" si="248">M331*O331</f>
        <v>1020000</v>
      </c>
      <c r="Q331" s="58"/>
    </row>
    <row r="332" spans="1:17">
      <c r="A332" s="37"/>
      <c r="B332" s="52"/>
      <c r="C332" s="290" t="s">
        <v>298</v>
      </c>
      <c r="D332" s="290"/>
      <c r="E332" s="290"/>
      <c r="F332" s="290"/>
      <c r="G332" s="290"/>
      <c r="H332" s="290"/>
      <c r="I332" s="70"/>
      <c r="J332" s="57"/>
      <c r="K332" s="39"/>
      <c r="L332" s="39"/>
      <c r="M332" s="73"/>
      <c r="N332" s="74"/>
      <c r="O332" s="39"/>
      <c r="P332" s="39"/>
      <c r="Q332" s="58"/>
    </row>
    <row r="333" spans="1:17">
      <c r="A333" s="49"/>
      <c r="B333" s="49">
        <v>108</v>
      </c>
      <c r="C333" s="291" t="s">
        <v>297</v>
      </c>
      <c r="D333" s="291"/>
      <c r="E333" s="291"/>
      <c r="F333" s="291"/>
      <c r="G333" s="291"/>
      <c r="H333" s="291"/>
      <c r="I333" s="69">
        <v>12</v>
      </c>
      <c r="J333" s="55" t="s">
        <v>182</v>
      </c>
      <c r="K333" s="36">
        <v>17000</v>
      </c>
      <c r="L333" s="36">
        <f t="shared" ref="L333" si="249">I333*K333</f>
        <v>204000</v>
      </c>
      <c r="M333" s="71">
        <v>12</v>
      </c>
      <c r="N333" s="72" t="s">
        <v>182</v>
      </c>
      <c r="O333" s="36">
        <v>17000</v>
      </c>
      <c r="P333" s="36">
        <f t="shared" ref="P333" si="250">M333*O333</f>
        <v>204000</v>
      </c>
      <c r="Q333" s="58"/>
    </row>
    <row r="334" spans="1:17">
      <c r="A334" s="37"/>
      <c r="B334" s="52"/>
      <c r="C334" s="289" t="s">
        <v>299</v>
      </c>
      <c r="D334" s="289"/>
      <c r="E334" s="289"/>
      <c r="F334" s="289"/>
      <c r="G334" s="289"/>
      <c r="H334" s="289"/>
      <c r="I334" s="70"/>
      <c r="J334" s="57"/>
      <c r="K334" s="39"/>
      <c r="L334" s="39"/>
      <c r="M334" s="73"/>
      <c r="N334" s="74"/>
      <c r="O334" s="39"/>
      <c r="P334" s="39"/>
      <c r="Q334" s="58"/>
    </row>
    <row r="335" spans="1:17">
      <c r="A335" s="49"/>
      <c r="B335" s="49">
        <v>109</v>
      </c>
      <c r="C335" s="290" t="s">
        <v>300</v>
      </c>
      <c r="D335" s="290"/>
      <c r="E335" s="290"/>
      <c r="F335" s="290"/>
      <c r="G335" s="290"/>
      <c r="H335" s="290"/>
      <c r="I335" s="69">
        <v>2</v>
      </c>
      <c r="J335" s="55" t="s">
        <v>182</v>
      </c>
      <c r="K335" s="36">
        <v>25000</v>
      </c>
      <c r="L335" s="36">
        <f t="shared" ref="L335" si="251">I335*K335</f>
        <v>50000</v>
      </c>
      <c r="M335" s="71"/>
      <c r="N335" s="72"/>
      <c r="O335" s="36"/>
      <c r="P335" s="36"/>
      <c r="Q335" s="58"/>
    </row>
    <row r="336" spans="1:17">
      <c r="A336" s="37"/>
      <c r="B336" s="37"/>
      <c r="C336" s="290" t="s">
        <v>180</v>
      </c>
      <c r="D336" s="290"/>
      <c r="E336" s="290"/>
      <c r="F336" s="290"/>
      <c r="G336" s="290"/>
      <c r="H336" s="290"/>
      <c r="I336" s="70"/>
      <c r="J336" s="57"/>
      <c r="K336" s="39"/>
      <c r="L336" s="39"/>
      <c r="M336" s="73"/>
      <c r="N336" s="74"/>
      <c r="O336" s="39"/>
      <c r="P336" s="39"/>
      <c r="Q336" s="58"/>
    </row>
    <row r="337" spans="1:17">
      <c r="A337" s="49"/>
      <c r="B337" s="31">
        <v>110</v>
      </c>
      <c r="C337" s="291" t="s">
        <v>301</v>
      </c>
      <c r="D337" s="291"/>
      <c r="E337" s="291"/>
      <c r="F337" s="291"/>
      <c r="G337" s="291"/>
      <c r="H337" s="291"/>
      <c r="I337" s="69">
        <v>22</v>
      </c>
      <c r="J337" s="55" t="s">
        <v>182</v>
      </c>
      <c r="K337" s="36">
        <v>35000</v>
      </c>
      <c r="L337" s="36">
        <f t="shared" ref="L337" si="252">I337*K337</f>
        <v>770000</v>
      </c>
      <c r="M337" s="71">
        <v>22</v>
      </c>
      <c r="N337" s="72" t="s">
        <v>182</v>
      </c>
      <c r="O337" s="36">
        <v>35000</v>
      </c>
      <c r="P337" s="36">
        <f t="shared" ref="P337" si="253">M337*O337</f>
        <v>770000</v>
      </c>
      <c r="Q337" s="58"/>
    </row>
    <row r="338" spans="1:17">
      <c r="A338" s="37"/>
      <c r="B338" s="52"/>
      <c r="C338" s="289" t="s">
        <v>302</v>
      </c>
      <c r="D338" s="289"/>
      <c r="E338" s="289"/>
      <c r="F338" s="289"/>
      <c r="G338" s="289"/>
      <c r="H338" s="289"/>
      <c r="I338" s="70"/>
      <c r="J338" s="57"/>
      <c r="K338" s="39"/>
      <c r="L338" s="39"/>
      <c r="M338" s="73"/>
      <c r="N338" s="74"/>
      <c r="O338" s="39"/>
      <c r="P338" s="39"/>
      <c r="Q338" s="58"/>
    </row>
    <row r="339" spans="1:17">
      <c r="A339" s="49"/>
      <c r="B339" s="49">
        <v>111</v>
      </c>
      <c r="C339" s="290" t="s">
        <v>303</v>
      </c>
      <c r="D339" s="290"/>
      <c r="E339" s="290"/>
      <c r="F339" s="290"/>
      <c r="G339" s="290"/>
      <c r="H339" s="290"/>
      <c r="I339" s="69">
        <v>36</v>
      </c>
      <c r="J339" s="55" t="s">
        <v>182</v>
      </c>
      <c r="K339" s="36">
        <v>15000</v>
      </c>
      <c r="L339" s="36">
        <f t="shared" ref="L339" si="254">I339*K339</f>
        <v>540000</v>
      </c>
      <c r="M339" s="71">
        <v>36</v>
      </c>
      <c r="N339" s="72" t="s">
        <v>182</v>
      </c>
      <c r="O339" s="36">
        <v>15000</v>
      </c>
      <c r="P339" s="36">
        <f t="shared" ref="P339" si="255">M339*O339</f>
        <v>540000</v>
      </c>
      <c r="Q339" s="58"/>
    </row>
    <row r="340" spans="1:17">
      <c r="A340" s="37"/>
      <c r="B340" s="52"/>
      <c r="C340" s="290" t="s">
        <v>304</v>
      </c>
      <c r="D340" s="290"/>
      <c r="E340" s="290"/>
      <c r="F340" s="290"/>
      <c r="G340" s="290"/>
      <c r="H340" s="290"/>
      <c r="I340" s="70"/>
      <c r="J340" s="57"/>
      <c r="K340" s="39"/>
      <c r="L340" s="39"/>
      <c r="M340" s="73"/>
      <c r="N340" s="74"/>
      <c r="O340" s="39"/>
      <c r="P340" s="39"/>
      <c r="Q340" s="58"/>
    </row>
    <row r="341" spans="1:17">
      <c r="A341" s="49"/>
      <c r="B341" s="49">
        <v>112</v>
      </c>
      <c r="C341" s="291" t="s">
        <v>303</v>
      </c>
      <c r="D341" s="291"/>
      <c r="E341" s="291"/>
      <c r="F341" s="291"/>
      <c r="G341" s="291"/>
      <c r="H341" s="291"/>
      <c r="I341" s="69">
        <v>36</v>
      </c>
      <c r="J341" s="55" t="s">
        <v>182</v>
      </c>
      <c r="K341" s="36">
        <v>15000</v>
      </c>
      <c r="L341" s="36">
        <f t="shared" ref="L341" si="256">I341*K341</f>
        <v>540000</v>
      </c>
      <c r="M341" s="71">
        <v>36</v>
      </c>
      <c r="N341" s="72" t="s">
        <v>182</v>
      </c>
      <c r="O341" s="36">
        <v>15000</v>
      </c>
      <c r="P341" s="36">
        <f t="shared" ref="P341" si="257">M341*O341</f>
        <v>540000</v>
      </c>
      <c r="Q341" s="58"/>
    </row>
    <row r="342" spans="1:17">
      <c r="A342" s="37"/>
      <c r="B342" s="37"/>
      <c r="C342" s="289" t="s">
        <v>305</v>
      </c>
      <c r="D342" s="289"/>
      <c r="E342" s="289"/>
      <c r="F342" s="289"/>
      <c r="G342" s="289"/>
      <c r="H342" s="289"/>
      <c r="I342" s="70"/>
      <c r="J342" s="57"/>
      <c r="K342" s="39"/>
      <c r="L342" s="39"/>
      <c r="M342" s="73"/>
      <c r="N342" s="74"/>
      <c r="O342" s="39"/>
      <c r="P342" s="39"/>
      <c r="Q342" s="58"/>
    </row>
    <row r="343" spans="1:17">
      <c r="A343" s="49"/>
      <c r="B343" s="31">
        <v>113</v>
      </c>
      <c r="C343" s="290" t="s">
        <v>306</v>
      </c>
      <c r="D343" s="290"/>
      <c r="E343" s="290"/>
      <c r="F343" s="290"/>
      <c r="G343" s="290"/>
      <c r="H343" s="290"/>
      <c r="I343" s="69">
        <v>300</v>
      </c>
      <c r="J343" s="55" t="s">
        <v>191</v>
      </c>
      <c r="K343" s="36">
        <v>2000</v>
      </c>
      <c r="L343" s="36">
        <f t="shared" ref="L343" si="258">I343*K343</f>
        <v>600000</v>
      </c>
      <c r="M343" s="71">
        <v>300</v>
      </c>
      <c r="N343" s="72" t="s">
        <v>191</v>
      </c>
      <c r="O343" s="36">
        <v>2000</v>
      </c>
      <c r="P343" s="36">
        <f t="shared" ref="P343" si="259">M343*O343</f>
        <v>600000</v>
      </c>
      <c r="Q343" s="58"/>
    </row>
    <row r="344" spans="1:17">
      <c r="A344" s="37"/>
      <c r="B344" s="52"/>
      <c r="C344" s="290" t="s">
        <v>180</v>
      </c>
      <c r="D344" s="290"/>
      <c r="E344" s="290"/>
      <c r="F344" s="290"/>
      <c r="G344" s="290"/>
      <c r="H344" s="290"/>
      <c r="I344" s="70"/>
      <c r="J344" s="57"/>
      <c r="K344" s="39"/>
      <c r="L344" s="39"/>
      <c r="M344" s="73"/>
      <c r="N344" s="74"/>
      <c r="O344" s="39"/>
      <c r="P344" s="39"/>
      <c r="Q344" s="58"/>
    </row>
    <row r="345" spans="1:17">
      <c r="A345" s="49"/>
      <c r="B345" s="49">
        <v>114</v>
      </c>
      <c r="C345" s="291" t="s">
        <v>307</v>
      </c>
      <c r="D345" s="291"/>
      <c r="E345" s="291"/>
      <c r="F345" s="291"/>
      <c r="G345" s="291"/>
      <c r="H345" s="291"/>
      <c r="I345" s="69">
        <v>48</v>
      </c>
      <c r="J345" s="55" t="s">
        <v>182</v>
      </c>
      <c r="K345" s="36">
        <v>35000</v>
      </c>
      <c r="L345" s="36">
        <f t="shared" ref="L345" si="260">I345*K345</f>
        <v>1680000</v>
      </c>
      <c r="M345" s="71">
        <v>48</v>
      </c>
      <c r="N345" s="72" t="s">
        <v>182</v>
      </c>
      <c r="O345" s="36">
        <v>35000</v>
      </c>
      <c r="P345" s="36">
        <f t="shared" ref="P345" si="261">M345*O345</f>
        <v>1680000</v>
      </c>
      <c r="Q345" s="58"/>
    </row>
    <row r="346" spans="1:17">
      <c r="A346" s="37"/>
      <c r="B346" s="52"/>
      <c r="C346" s="289" t="s">
        <v>180</v>
      </c>
      <c r="D346" s="289"/>
      <c r="E346" s="289"/>
      <c r="F346" s="289"/>
      <c r="G346" s="289"/>
      <c r="H346" s="289"/>
      <c r="I346" s="70"/>
      <c r="J346" s="57"/>
      <c r="K346" s="39"/>
      <c r="L346" s="39"/>
      <c r="M346" s="73"/>
      <c r="N346" s="74"/>
      <c r="O346" s="39"/>
      <c r="P346" s="39"/>
      <c r="Q346" s="58"/>
    </row>
    <row r="347" spans="1:17">
      <c r="A347" s="49"/>
      <c r="B347" s="49">
        <v>115</v>
      </c>
      <c r="C347" s="290" t="s">
        <v>308</v>
      </c>
      <c r="D347" s="290"/>
      <c r="E347" s="290"/>
      <c r="F347" s="290"/>
      <c r="G347" s="290"/>
      <c r="H347" s="290"/>
      <c r="I347" s="69">
        <v>600</v>
      </c>
      <c r="J347" s="55" t="s">
        <v>164</v>
      </c>
      <c r="K347" s="36">
        <v>600</v>
      </c>
      <c r="L347" s="36">
        <f t="shared" ref="L347" si="262">I347*K347</f>
        <v>360000</v>
      </c>
      <c r="M347" s="71">
        <v>600</v>
      </c>
      <c r="N347" s="72" t="s">
        <v>164</v>
      </c>
      <c r="O347" s="36">
        <v>600</v>
      </c>
      <c r="P347" s="36">
        <f t="shared" ref="P347" si="263">M347*O347</f>
        <v>360000</v>
      </c>
      <c r="Q347" s="58"/>
    </row>
    <row r="348" spans="1:17">
      <c r="A348" s="37"/>
      <c r="B348" s="37"/>
      <c r="C348" s="290" t="s">
        <v>309</v>
      </c>
      <c r="D348" s="290"/>
      <c r="E348" s="290"/>
      <c r="F348" s="290"/>
      <c r="G348" s="290"/>
      <c r="H348" s="290"/>
      <c r="I348" s="70"/>
      <c r="J348" s="57"/>
      <c r="K348" s="39"/>
      <c r="L348" s="39"/>
      <c r="M348" s="73"/>
      <c r="N348" s="74"/>
      <c r="O348" s="39"/>
      <c r="P348" s="39"/>
      <c r="Q348" s="58"/>
    </row>
    <row r="349" spans="1:17">
      <c r="A349" s="49"/>
      <c r="B349" s="31">
        <v>116</v>
      </c>
      <c r="C349" s="291" t="s">
        <v>308</v>
      </c>
      <c r="D349" s="291"/>
      <c r="E349" s="291"/>
      <c r="F349" s="291"/>
      <c r="G349" s="291"/>
      <c r="H349" s="291"/>
      <c r="I349" s="69">
        <v>200</v>
      </c>
      <c r="J349" s="55" t="s">
        <v>164</v>
      </c>
      <c r="K349" s="36">
        <v>7500</v>
      </c>
      <c r="L349" s="36">
        <f t="shared" ref="L349" si="264">I349*K349</f>
        <v>1500000</v>
      </c>
      <c r="M349" s="71">
        <v>200</v>
      </c>
      <c r="N349" s="72" t="s">
        <v>164</v>
      </c>
      <c r="O349" s="36">
        <v>7500</v>
      </c>
      <c r="P349" s="36">
        <f t="shared" ref="P349" si="265">M349*O349</f>
        <v>1500000</v>
      </c>
      <c r="Q349" s="58"/>
    </row>
    <row r="350" spans="1:17">
      <c r="A350" s="37"/>
      <c r="B350" s="52"/>
      <c r="C350" s="289" t="s">
        <v>310</v>
      </c>
      <c r="D350" s="289"/>
      <c r="E350" s="289"/>
      <c r="F350" s="289"/>
      <c r="G350" s="289"/>
      <c r="H350" s="289"/>
      <c r="I350" s="70"/>
      <c r="J350" s="57"/>
      <c r="K350" s="39"/>
      <c r="L350" s="39"/>
      <c r="M350" s="73"/>
      <c r="N350" s="74"/>
      <c r="O350" s="39"/>
      <c r="P350" s="39"/>
      <c r="Q350" s="58"/>
    </row>
    <row r="351" spans="1:17">
      <c r="A351" s="49"/>
      <c r="B351" s="49">
        <v>117</v>
      </c>
      <c r="C351" s="290" t="s">
        <v>308</v>
      </c>
      <c r="D351" s="290"/>
      <c r="E351" s="290"/>
      <c r="F351" s="290"/>
      <c r="G351" s="290"/>
      <c r="H351" s="290"/>
      <c r="I351" s="69">
        <v>300</v>
      </c>
      <c r="J351" s="55" t="s">
        <v>164</v>
      </c>
      <c r="K351" s="36">
        <v>5500</v>
      </c>
      <c r="L351" s="36">
        <f t="shared" ref="L351" si="266">I351*K351</f>
        <v>1650000</v>
      </c>
      <c r="M351" s="71">
        <v>300</v>
      </c>
      <c r="N351" s="72" t="s">
        <v>164</v>
      </c>
      <c r="O351" s="36">
        <v>5500</v>
      </c>
      <c r="P351" s="36">
        <f t="shared" ref="P351" si="267">M351*O351</f>
        <v>1650000</v>
      </c>
      <c r="Q351" s="58"/>
    </row>
    <row r="352" spans="1:17">
      <c r="A352" s="37"/>
      <c r="B352" s="52"/>
      <c r="C352" s="290" t="s">
        <v>311</v>
      </c>
      <c r="D352" s="290"/>
      <c r="E352" s="290"/>
      <c r="F352" s="290"/>
      <c r="G352" s="290"/>
      <c r="H352" s="290"/>
      <c r="I352" s="70"/>
      <c r="J352" s="57"/>
      <c r="K352" s="39"/>
      <c r="L352" s="39"/>
      <c r="M352" s="73"/>
      <c r="N352" s="74"/>
      <c r="O352" s="39"/>
      <c r="P352" s="39"/>
      <c r="Q352" s="58"/>
    </row>
    <row r="353" spans="1:17">
      <c r="A353" s="49"/>
      <c r="B353" s="49">
        <v>118</v>
      </c>
      <c r="C353" s="291" t="s">
        <v>312</v>
      </c>
      <c r="D353" s="291"/>
      <c r="E353" s="291"/>
      <c r="F353" s="291"/>
      <c r="G353" s="291"/>
      <c r="H353" s="291"/>
      <c r="I353" s="69">
        <v>140</v>
      </c>
      <c r="J353" s="55" t="s">
        <v>182</v>
      </c>
      <c r="K353" s="36">
        <v>1500</v>
      </c>
      <c r="L353" s="36">
        <f t="shared" ref="L353" si="268">I353*K353</f>
        <v>210000</v>
      </c>
      <c r="M353" s="71">
        <v>140</v>
      </c>
      <c r="N353" s="72" t="s">
        <v>182</v>
      </c>
      <c r="O353" s="36">
        <v>1500</v>
      </c>
      <c r="P353" s="36">
        <f t="shared" ref="P353" si="269">M353*O353</f>
        <v>210000</v>
      </c>
      <c r="Q353" s="58"/>
    </row>
    <row r="354" spans="1:17">
      <c r="A354" s="37"/>
      <c r="B354" s="37"/>
      <c r="C354" s="289" t="s">
        <v>247</v>
      </c>
      <c r="D354" s="289"/>
      <c r="E354" s="289"/>
      <c r="F354" s="289"/>
      <c r="G354" s="289"/>
      <c r="H354" s="289"/>
      <c r="I354" s="70"/>
      <c r="J354" s="57"/>
      <c r="K354" s="39"/>
      <c r="L354" s="39"/>
      <c r="M354" s="73"/>
      <c r="N354" s="74"/>
      <c r="O354" s="39"/>
      <c r="P354" s="39"/>
      <c r="Q354" s="58"/>
    </row>
    <row r="355" spans="1:17">
      <c r="A355" s="49"/>
      <c r="B355" s="31">
        <v>119</v>
      </c>
      <c r="C355" s="290" t="s">
        <v>312</v>
      </c>
      <c r="D355" s="290"/>
      <c r="E355" s="290"/>
      <c r="F355" s="290"/>
      <c r="G355" s="290"/>
      <c r="H355" s="290"/>
      <c r="I355" s="69">
        <v>120</v>
      </c>
      <c r="J355" s="55" t="s">
        <v>182</v>
      </c>
      <c r="K355" s="36">
        <v>8500</v>
      </c>
      <c r="L355" s="36">
        <f t="shared" ref="L355" si="270">I355*K355</f>
        <v>1020000</v>
      </c>
      <c r="M355" s="71">
        <v>120</v>
      </c>
      <c r="N355" s="72" t="s">
        <v>182</v>
      </c>
      <c r="O355" s="36">
        <v>8500</v>
      </c>
      <c r="P355" s="36">
        <f t="shared" ref="P355" si="271">M355*O355</f>
        <v>1020000</v>
      </c>
      <c r="Q355" s="58"/>
    </row>
    <row r="356" spans="1:17">
      <c r="A356" s="37"/>
      <c r="B356" s="52"/>
      <c r="C356" s="290" t="s">
        <v>313</v>
      </c>
      <c r="D356" s="290"/>
      <c r="E356" s="290"/>
      <c r="F356" s="290"/>
      <c r="G356" s="290"/>
      <c r="H356" s="290"/>
      <c r="I356" s="70"/>
      <c r="J356" s="57"/>
      <c r="K356" s="39"/>
      <c r="L356" s="39"/>
      <c r="M356" s="73"/>
      <c r="N356" s="74"/>
      <c r="O356" s="39"/>
      <c r="P356" s="39"/>
      <c r="Q356" s="58"/>
    </row>
    <row r="357" spans="1:17">
      <c r="A357" s="49"/>
      <c r="B357" s="49">
        <v>120</v>
      </c>
      <c r="C357" s="291" t="s">
        <v>312</v>
      </c>
      <c r="D357" s="291"/>
      <c r="E357" s="291"/>
      <c r="F357" s="291"/>
      <c r="G357" s="291"/>
      <c r="H357" s="291"/>
      <c r="I357" s="69">
        <v>120</v>
      </c>
      <c r="J357" s="55" t="s">
        <v>182</v>
      </c>
      <c r="K357" s="36">
        <v>7500</v>
      </c>
      <c r="L357" s="36">
        <f t="shared" ref="L357" si="272">I357*K357</f>
        <v>900000</v>
      </c>
      <c r="M357" s="71">
        <v>120</v>
      </c>
      <c r="N357" s="72" t="s">
        <v>182</v>
      </c>
      <c r="O357" s="36">
        <v>7500</v>
      </c>
      <c r="P357" s="36">
        <f t="shared" ref="P357" si="273">M357*O357</f>
        <v>900000</v>
      </c>
      <c r="Q357" s="58"/>
    </row>
    <row r="358" spans="1:17">
      <c r="A358" s="37"/>
      <c r="B358" s="52"/>
      <c r="C358" s="289" t="s">
        <v>314</v>
      </c>
      <c r="D358" s="289"/>
      <c r="E358" s="289"/>
      <c r="F358" s="289"/>
      <c r="G358" s="289"/>
      <c r="H358" s="289"/>
      <c r="I358" s="70"/>
      <c r="J358" s="57"/>
      <c r="K358" s="39"/>
      <c r="L358" s="39"/>
      <c r="M358" s="73"/>
      <c r="N358" s="74"/>
      <c r="O358" s="39"/>
      <c r="P358" s="39"/>
      <c r="Q358" s="58"/>
    </row>
    <row r="359" spans="1:17">
      <c r="A359" s="49"/>
      <c r="B359" s="49">
        <v>121</v>
      </c>
      <c r="C359" s="290" t="s">
        <v>315</v>
      </c>
      <c r="D359" s="290"/>
      <c r="E359" s="290"/>
      <c r="F359" s="290"/>
      <c r="G359" s="290"/>
      <c r="H359" s="290"/>
      <c r="I359" s="69">
        <v>18</v>
      </c>
      <c r="J359" s="55" t="s">
        <v>182</v>
      </c>
      <c r="K359" s="36">
        <v>8500</v>
      </c>
      <c r="L359" s="36">
        <f t="shared" ref="L359" si="274">I359*K359</f>
        <v>153000</v>
      </c>
      <c r="M359" s="71">
        <v>18</v>
      </c>
      <c r="N359" s="72" t="s">
        <v>182</v>
      </c>
      <c r="O359" s="36">
        <v>8500</v>
      </c>
      <c r="P359" s="36">
        <f t="shared" ref="P359" si="275">M359*O359</f>
        <v>153000</v>
      </c>
      <c r="Q359" s="58"/>
    </row>
    <row r="360" spans="1:17">
      <c r="A360" s="37"/>
      <c r="B360" s="37"/>
      <c r="C360" s="290" t="s">
        <v>180</v>
      </c>
      <c r="D360" s="290"/>
      <c r="E360" s="290"/>
      <c r="F360" s="290"/>
      <c r="G360" s="290"/>
      <c r="H360" s="290"/>
      <c r="I360" s="70"/>
      <c r="J360" s="57"/>
      <c r="K360" s="39"/>
      <c r="L360" s="39"/>
      <c r="M360" s="73"/>
      <c r="N360" s="74"/>
      <c r="O360" s="39"/>
      <c r="P360" s="39"/>
      <c r="Q360" s="58"/>
    </row>
    <row r="361" spans="1:17">
      <c r="A361" s="49"/>
      <c r="B361" s="31">
        <v>122</v>
      </c>
      <c r="C361" s="291" t="s">
        <v>316</v>
      </c>
      <c r="D361" s="291"/>
      <c r="E361" s="291"/>
      <c r="F361" s="291"/>
      <c r="G361" s="291"/>
      <c r="H361" s="291"/>
      <c r="I361" s="69">
        <v>5</v>
      </c>
      <c r="J361" s="55" t="s">
        <v>182</v>
      </c>
      <c r="K361" s="36">
        <v>15000</v>
      </c>
      <c r="L361" s="36">
        <f t="shared" ref="L361" si="276">I361*K361</f>
        <v>75000</v>
      </c>
      <c r="M361" s="71">
        <v>5</v>
      </c>
      <c r="N361" s="72" t="s">
        <v>182</v>
      </c>
      <c r="O361" s="36">
        <v>15000</v>
      </c>
      <c r="P361" s="36">
        <f t="shared" ref="P361" si="277">M361*O361</f>
        <v>75000</v>
      </c>
      <c r="Q361" s="58"/>
    </row>
    <row r="362" spans="1:17">
      <c r="A362" s="37"/>
      <c r="B362" s="52"/>
      <c r="C362" s="289" t="s">
        <v>317</v>
      </c>
      <c r="D362" s="289"/>
      <c r="E362" s="289"/>
      <c r="F362" s="289"/>
      <c r="G362" s="289"/>
      <c r="H362" s="289"/>
      <c r="I362" s="70"/>
      <c r="J362" s="57"/>
      <c r="K362" s="39"/>
      <c r="L362" s="39"/>
      <c r="M362" s="73"/>
      <c r="N362" s="74"/>
      <c r="O362" s="39"/>
      <c r="P362" s="39"/>
      <c r="Q362" s="58"/>
    </row>
    <row r="363" spans="1:17">
      <c r="A363" s="49"/>
      <c r="B363" s="49">
        <v>123</v>
      </c>
      <c r="C363" s="290" t="s">
        <v>316</v>
      </c>
      <c r="D363" s="290"/>
      <c r="E363" s="290"/>
      <c r="F363" s="290"/>
      <c r="G363" s="290"/>
      <c r="H363" s="290"/>
      <c r="I363" s="69">
        <v>50</v>
      </c>
      <c r="J363" s="55" t="s">
        <v>182</v>
      </c>
      <c r="K363" s="36">
        <v>60000</v>
      </c>
      <c r="L363" s="36">
        <f t="shared" ref="L363" si="278">I363*K363</f>
        <v>3000000</v>
      </c>
      <c r="M363" s="71">
        <v>50</v>
      </c>
      <c r="N363" s="72" t="s">
        <v>182</v>
      </c>
      <c r="O363" s="36">
        <v>60000</v>
      </c>
      <c r="P363" s="36">
        <f t="shared" ref="P363" si="279">M363*O363</f>
        <v>3000000</v>
      </c>
      <c r="Q363" s="58"/>
    </row>
    <row r="364" spans="1:17">
      <c r="A364" s="37"/>
      <c r="B364" s="52"/>
      <c r="C364" s="290" t="s">
        <v>318</v>
      </c>
      <c r="D364" s="290"/>
      <c r="E364" s="290"/>
      <c r="F364" s="290"/>
      <c r="G364" s="290"/>
      <c r="H364" s="290"/>
      <c r="I364" s="70"/>
      <c r="J364" s="57"/>
      <c r="K364" s="39"/>
      <c r="L364" s="39"/>
      <c r="M364" s="73"/>
      <c r="N364" s="74"/>
      <c r="O364" s="39"/>
      <c r="P364" s="39"/>
      <c r="Q364" s="58"/>
    </row>
    <row r="365" spans="1:17">
      <c r="A365" s="49"/>
      <c r="B365" s="49">
        <v>124</v>
      </c>
      <c r="C365" s="291" t="s">
        <v>319</v>
      </c>
      <c r="D365" s="291"/>
      <c r="E365" s="291"/>
      <c r="F365" s="291"/>
      <c r="G365" s="291"/>
      <c r="H365" s="291"/>
      <c r="I365" s="69">
        <v>60</v>
      </c>
      <c r="J365" s="55" t="s">
        <v>182</v>
      </c>
      <c r="K365" s="36">
        <v>17000</v>
      </c>
      <c r="L365" s="36">
        <f t="shared" ref="L365" si="280">I365*K365</f>
        <v>1020000</v>
      </c>
      <c r="M365" s="71">
        <v>60</v>
      </c>
      <c r="N365" s="72" t="s">
        <v>182</v>
      </c>
      <c r="O365" s="36">
        <v>17000</v>
      </c>
      <c r="P365" s="36">
        <f t="shared" ref="P365" si="281">M365*O365</f>
        <v>1020000</v>
      </c>
      <c r="Q365" s="58"/>
    </row>
    <row r="366" spans="1:17">
      <c r="A366" s="37"/>
      <c r="B366" s="37"/>
      <c r="C366" s="289" t="s">
        <v>320</v>
      </c>
      <c r="D366" s="289"/>
      <c r="E366" s="289"/>
      <c r="F366" s="289"/>
      <c r="G366" s="289"/>
      <c r="H366" s="289"/>
      <c r="I366" s="70"/>
      <c r="J366" s="57"/>
      <c r="K366" s="39"/>
      <c r="L366" s="39"/>
      <c r="M366" s="73"/>
      <c r="N366" s="74"/>
      <c r="O366" s="39"/>
      <c r="P366" s="39"/>
      <c r="Q366" s="58"/>
    </row>
    <row r="367" spans="1:17">
      <c r="A367" s="49"/>
      <c r="B367" s="31">
        <v>125</v>
      </c>
      <c r="C367" s="290" t="s">
        <v>319</v>
      </c>
      <c r="D367" s="290"/>
      <c r="E367" s="290"/>
      <c r="F367" s="290"/>
      <c r="G367" s="290"/>
      <c r="H367" s="290"/>
      <c r="I367" s="69">
        <v>30</v>
      </c>
      <c r="J367" s="55" t="s">
        <v>182</v>
      </c>
      <c r="K367" s="36">
        <v>27000</v>
      </c>
      <c r="L367" s="36">
        <f t="shared" ref="L367" si="282">I367*K367</f>
        <v>810000</v>
      </c>
      <c r="M367" s="71">
        <v>30</v>
      </c>
      <c r="N367" s="72" t="s">
        <v>182</v>
      </c>
      <c r="O367" s="36">
        <v>27000</v>
      </c>
      <c r="P367" s="36">
        <f t="shared" ref="P367" si="283">M367*O367</f>
        <v>810000</v>
      </c>
      <c r="Q367" s="58"/>
    </row>
    <row r="368" spans="1:17">
      <c r="A368" s="37"/>
      <c r="B368" s="52"/>
      <c r="C368" s="290" t="s">
        <v>321</v>
      </c>
      <c r="D368" s="290"/>
      <c r="E368" s="290"/>
      <c r="F368" s="290"/>
      <c r="G368" s="290"/>
      <c r="H368" s="290"/>
      <c r="I368" s="70"/>
      <c r="J368" s="57"/>
      <c r="K368" s="39"/>
      <c r="L368" s="39"/>
      <c r="M368" s="73"/>
      <c r="N368" s="74"/>
      <c r="O368" s="39"/>
      <c r="P368" s="39"/>
      <c r="Q368" s="58"/>
    </row>
    <row r="369" spans="1:17">
      <c r="A369" s="49"/>
      <c r="B369" s="49">
        <v>126</v>
      </c>
      <c r="C369" s="291" t="s">
        <v>322</v>
      </c>
      <c r="D369" s="291"/>
      <c r="E369" s="291"/>
      <c r="F369" s="291"/>
      <c r="G369" s="291"/>
      <c r="H369" s="291"/>
      <c r="I369" s="69">
        <v>2</v>
      </c>
      <c r="J369" s="55" t="s">
        <v>164</v>
      </c>
      <c r="K369" s="36">
        <v>11000</v>
      </c>
      <c r="L369" s="36">
        <f t="shared" ref="L369" si="284">I369*K369</f>
        <v>22000</v>
      </c>
      <c r="M369" s="71">
        <v>2</v>
      </c>
      <c r="N369" s="72" t="s">
        <v>164</v>
      </c>
      <c r="O369" s="36">
        <v>11000</v>
      </c>
      <c r="P369" s="36">
        <f t="shared" ref="P369" si="285">M369*O369</f>
        <v>22000</v>
      </c>
      <c r="Q369" s="58"/>
    </row>
    <row r="370" spans="1:17">
      <c r="A370" s="37"/>
      <c r="B370" s="52"/>
      <c r="C370" s="289" t="s">
        <v>180</v>
      </c>
      <c r="D370" s="289"/>
      <c r="E370" s="289"/>
      <c r="F370" s="289"/>
      <c r="G370" s="289"/>
      <c r="H370" s="289"/>
      <c r="I370" s="70"/>
      <c r="J370" s="57"/>
      <c r="K370" s="39"/>
      <c r="L370" s="39"/>
      <c r="M370" s="73"/>
      <c r="N370" s="74"/>
      <c r="O370" s="39"/>
      <c r="P370" s="39"/>
      <c r="Q370" s="58"/>
    </row>
    <row r="371" spans="1:17">
      <c r="A371" s="49"/>
      <c r="B371" s="49">
        <v>127</v>
      </c>
      <c r="C371" s="290" t="s">
        <v>323</v>
      </c>
      <c r="D371" s="290"/>
      <c r="E371" s="290"/>
      <c r="F371" s="290"/>
      <c r="G371" s="290"/>
      <c r="H371" s="290"/>
      <c r="I371" s="69">
        <v>1000</v>
      </c>
      <c r="J371" s="55" t="s">
        <v>164</v>
      </c>
      <c r="K371" s="36">
        <v>2500</v>
      </c>
      <c r="L371" s="36">
        <f t="shared" ref="L371" si="286">I371*K371</f>
        <v>2500000</v>
      </c>
      <c r="M371" s="71">
        <v>1000</v>
      </c>
      <c r="N371" s="72" t="s">
        <v>164</v>
      </c>
      <c r="O371" s="36">
        <v>2500</v>
      </c>
      <c r="P371" s="36">
        <f t="shared" ref="P371" si="287">M371*O371</f>
        <v>2500000</v>
      </c>
      <c r="Q371" s="58"/>
    </row>
    <row r="372" spans="1:17">
      <c r="A372" s="37"/>
      <c r="B372" s="37"/>
      <c r="C372" s="290" t="s">
        <v>180</v>
      </c>
      <c r="D372" s="290"/>
      <c r="E372" s="290"/>
      <c r="F372" s="290"/>
      <c r="G372" s="290"/>
      <c r="H372" s="290"/>
      <c r="I372" s="70"/>
      <c r="J372" s="57"/>
      <c r="K372" s="39"/>
      <c r="L372" s="39"/>
      <c r="M372" s="73"/>
      <c r="N372" s="74"/>
      <c r="O372" s="39"/>
      <c r="P372" s="39"/>
      <c r="Q372" s="58"/>
    </row>
    <row r="373" spans="1:17">
      <c r="A373" s="49"/>
      <c r="B373" s="31">
        <v>128</v>
      </c>
      <c r="C373" s="294" t="s">
        <v>324</v>
      </c>
      <c r="D373" s="294"/>
      <c r="E373" s="294"/>
      <c r="F373" s="294"/>
      <c r="G373" s="294"/>
      <c r="H373" s="294"/>
      <c r="I373" s="75">
        <v>700</v>
      </c>
      <c r="J373" s="76" t="s">
        <v>182</v>
      </c>
      <c r="K373" s="77">
        <v>230000</v>
      </c>
      <c r="L373" s="77">
        <f t="shared" ref="L373" si="288">I373*K373</f>
        <v>161000000</v>
      </c>
      <c r="M373" s="75">
        <v>700</v>
      </c>
      <c r="N373" s="76" t="s">
        <v>182</v>
      </c>
      <c r="O373" s="77">
        <v>230000</v>
      </c>
      <c r="P373" s="77">
        <f t="shared" ref="P373" si="289">M373*O373</f>
        <v>161000000</v>
      </c>
      <c r="Q373" s="58"/>
    </row>
    <row r="374" spans="1:17">
      <c r="A374" s="37"/>
      <c r="B374" s="52"/>
      <c r="C374" s="327" t="s">
        <v>325</v>
      </c>
      <c r="D374" s="327"/>
      <c r="E374" s="327"/>
      <c r="F374" s="327"/>
      <c r="G374" s="327"/>
      <c r="H374" s="327"/>
      <c r="I374" s="78"/>
      <c r="J374" s="79"/>
      <c r="K374" s="80"/>
      <c r="L374" s="80"/>
      <c r="M374" s="78"/>
      <c r="N374" s="79"/>
      <c r="O374" s="80"/>
      <c r="P374" s="80"/>
      <c r="Q374" s="58"/>
    </row>
    <row r="375" spans="1:17">
      <c r="A375" s="49"/>
      <c r="B375" s="49">
        <v>129</v>
      </c>
      <c r="C375" s="328" t="s">
        <v>324</v>
      </c>
      <c r="D375" s="328"/>
      <c r="E375" s="328"/>
      <c r="F375" s="328"/>
      <c r="G375" s="328"/>
      <c r="H375" s="328"/>
      <c r="I375" s="75">
        <v>300</v>
      </c>
      <c r="J375" s="76" t="s">
        <v>249</v>
      </c>
      <c r="K375" s="77">
        <v>805000</v>
      </c>
      <c r="L375" s="77">
        <f t="shared" ref="L375" si="290">I375*K375</f>
        <v>241500000</v>
      </c>
      <c r="M375" s="75">
        <v>300</v>
      </c>
      <c r="N375" s="76" t="s">
        <v>249</v>
      </c>
      <c r="O375" s="77">
        <v>805000</v>
      </c>
      <c r="P375" s="77">
        <f t="shared" ref="P375" si="291">M375*O375</f>
        <v>241500000</v>
      </c>
      <c r="Q375" s="58"/>
    </row>
    <row r="376" spans="1:17">
      <c r="A376" s="37"/>
      <c r="B376" s="52"/>
      <c r="C376" s="328" t="s">
        <v>326</v>
      </c>
      <c r="D376" s="328"/>
      <c r="E376" s="328"/>
      <c r="F376" s="328"/>
      <c r="G376" s="328"/>
      <c r="H376" s="328"/>
      <c r="I376" s="78"/>
      <c r="J376" s="79"/>
      <c r="K376" s="80"/>
      <c r="L376" s="80"/>
      <c r="M376" s="78"/>
      <c r="N376" s="79"/>
      <c r="O376" s="80"/>
      <c r="P376" s="80"/>
      <c r="Q376" s="58"/>
    </row>
    <row r="377" spans="1:17">
      <c r="A377" s="49"/>
      <c r="B377" s="49">
        <v>130</v>
      </c>
      <c r="C377" s="294" t="s">
        <v>327</v>
      </c>
      <c r="D377" s="294"/>
      <c r="E377" s="294"/>
      <c r="F377" s="294"/>
      <c r="G377" s="294"/>
      <c r="H377" s="294"/>
      <c r="I377" s="75">
        <v>300</v>
      </c>
      <c r="J377" s="76" t="s">
        <v>249</v>
      </c>
      <c r="K377" s="77">
        <v>625000</v>
      </c>
      <c r="L377" s="77">
        <f t="shared" ref="L377" si="292">I377*K377</f>
        <v>187500000</v>
      </c>
      <c r="M377" s="75">
        <v>300</v>
      </c>
      <c r="N377" s="76" t="s">
        <v>249</v>
      </c>
      <c r="O377" s="77">
        <v>625000</v>
      </c>
      <c r="P377" s="77">
        <f t="shared" ref="P377" si="293">M377*O377</f>
        <v>187500000</v>
      </c>
      <c r="Q377" s="58"/>
    </row>
    <row r="378" spans="1:17">
      <c r="A378" s="37"/>
      <c r="B378" s="37"/>
      <c r="C378" s="327" t="s">
        <v>328</v>
      </c>
      <c r="D378" s="327"/>
      <c r="E378" s="327"/>
      <c r="F378" s="327"/>
      <c r="G378" s="327"/>
      <c r="H378" s="327"/>
      <c r="I378" s="78"/>
      <c r="J378" s="79"/>
      <c r="K378" s="80"/>
      <c r="L378" s="80"/>
      <c r="M378" s="78"/>
      <c r="N378" s="79"/>
      <c r="O378" s="80"/>
      <c r="P378" s="80"/>
      <c r="Q378" s="58"/>
    </row>
    <row r="379" spans="1:17">
      <c r="A379" s="49"/>
      <c r="B379" s="31">
        <v>131</v>
      </c>
      <c r="C379" s="328" t="s">
        <v>329</v>
      </c>
      <c r="D379" s="328"/>
      <c r="E379" s="328"/>
      <c r="F379" s="328"/>
      <c r="G379" s="328"/>
      <c r="H379" s="328"/>
      <c r="I379" s="71">
        <v>500</v>
      </c>
      <c r="J379" s="72" t="s">
        <v>164</v>
      </c>
      <c r="K379" s="36">
        <v>2350</v>
      </c>
      <c r="L379" s="36">
        <f t="shared" ref="L379" si="294">I379*K379</f>
        <v>1175000</v>
      </c>
      <c r="M379" s="71">
        <v>500</v>
      </c>
      <c r="N379" s="72" t="s">
        <v>164</v>
      </c>
      <c r="O379" s="36">
        <v>2350</v>
      </c>
      <c r="P379" s="36">
        <f t="shared" ref="P379" si="295">M379*O379</f>
        <v>1175000</v>
      </c>
      <c r="Q379" s="58"/>
    </row>
    <row r="380" spans="1:17">
      <c r="A380" s="37"/>
      <c r="B380" s="52"/>
      <c r="C380" s="328" t="s">
        <v>330</v>
      </c>
      <c r="D380" s="328"/>
      <c r="E380" s="328"/>
      <c r="F380" s="328"/>
      <c r="G380" s="328"/>
      <c r="H380" s="328"/>
      <c r="I380" s="73"/>
      <c r="J380" s="74"/>
      <c r="K380" s="39"/>
      <c r="L380" s="39"/>
      <c r="M380" s="73"/>
      <c r="N380" s="74"/>
      <c r="O380" s="39"/>
      <c r="P380" s="39"/>
      <c r="Q380" s="58"/>
    </row>
    <row r="381" spans="1:17">
      <c r="A381" s="49"/>
      <c r="B381" s="49">
        <v>132</v>
      </c>
      <c r="C381" s="291" t="s">
        <v>331</v>
      </c>
      <c r="D381" s="291"/>
      <c r="E381" s="291"/>
      <c r="F381" s="291"/>
      <c r="G381" s="291"/>
      <c r="H381" s="291"/>
      <c r="I381" s="69">
        <v>30</v>
      </c>
      <c r="J381" s="55" t="s">
        <v>182</v>
      </c>
      <c r="K381" s="36">
        <v>2000</v>
      </c>
      <c r="L381" s="36">
        <f t="shared" ref="L381" si="296">I381*K381</f>
        <v>60000</v>
      </c>
      <c r="M381" s="71">
        <v>30</v>
      </c>
      <c r="N381" s="72" t="s">
        <v>182</v>
      </c>
      <c r="O381" s="36">
        <v>2000</v>
      </c>
      <c r="P381" s="36">
        <f t="shared" ref="P381" si="297">M381*O381</f>
        <v>60000</v>
      </c>
      <c r="Q381" s="58"/>
    </row>
    <row r="382" spans="1:17">
      <c r="A382" s="37"/>
      <c r="B382" s="52"/>
      <c r="C382" s="289" t="s">
        <v>332</v>
      </c>
      <c r="D382" s="289"/>
      <c r="E382" s="289"/>
      <c r="F382" s="289"/>
      <c r="G382" s="289"/>
      <c r="H382" s="289"/>
      <c r="I382" s="70"/>
      <c r="J382" s="57"/>
      <c r="K382" s="39"/>
      <c r="L382" s="39"/>
      <c r="M382" s="73"/>
      <c r="N382" s="74"/>
      <c r="O382" s="39"/>
      <c r="P382" s="39"/>
      <c r="Q382" s="58"/>
    </row>
    <row r="383" spans="1:17">
      <c r="A383" s="49"/>
      <c r="B383" s="49">
        <v>133</v>
      </c>
      <c r="C383" s="290" t="s">
        <v>331</v>
      </c>
      <c r="D383" s="290"/>
      <c r="E383" s="290"/>
      <c r="F383" s="290"/>
      <c r="G383" s="290"/>
      <c r="H383" s="290"/>
      <c r="I383" s="69">
        <v>30</v>
      </c>
      <c r="J383" s="55" t="s">
        <v>168</v>
      </c>
      <c r="K383" s="36">
        <v>25000</v>
      </c>
      <c r="L383" s="36">
        <f t="shared" ref="L383" si="298">I383*K383</f>
        <v>750000</v>
      </c>
      <c r="M383" s="71">
        <v>30</v>
      </c>
      <c r="N383" s="72" t="s">
        <v>168</v>
      </c>
      <c r="O383" s="36">
        <v>25000</v>
      </c>
      <c r="P383" s="36">
        <f t="shared" ref="P383" si="299">M383*O383</f>
        <v>750000</v>
      </c>
      <c r="Q383" s="58"/>
    </row>
    <row r="384" spans="1:17">
      <c r="A384" s="37"/>
      <c r="B384" s="37"/>
      <c r="C384" s="290" t="s">
        <v>309</v>
      </c>
      <c r="D384" s="290"/>
      <c r="E384" s="290"/>
      <c r="F384" s="290"/>
      <c r="G384" s="290"/>
      <c r="H384" s="290"/>
      <c r="I384" s="70"/>
      <c r="J384" s="57"/>
      <c r="K384" s="39"/>
      <c r="L384" s="39"/>
      <c r="M384" s="73"/>
      <c r="N384" s="74"/>
      <c r="O384" s="39"/>
      <c r="P384" s="39"/>
      <c r="Q384" s="58"/>
    </row>
    <row r="385" spans="1:17">
      <c r="A385" s="49"/>
      <c r="B385" s="31">
        <v>134</v>
      </c>
      <c r="C385" s="291" t="s">
        <v>331</v>
      </c>
      <c r="D385" s="291"/>
      <c r="E385" s="291"/>
      <c r="F385" s="291"/>
      <c r="G385" s="291"/>
      <c r="H385" s="291"/>
      <c r="I385" s="69">
        <v>100</v>
      </c>
      <c r="J385" s="55" t="s">
        <v>164</v>
      </c>
      <c r="K385" s="36">
        <v>7500</v>
      </c>
      <c r="L385" s="36">
        <f t="shared" ref="L385" si="300">I385*K385</f>
        <v>750000</v>
      </c>
      <c r="M385" s="71">
        <v>100</v>
      </c>
      <c r="N385" s="72" t="s">
        <v>164</v>
      </c>
      <c r="O385" s="36">
        <v>7500</v>
      </c>
      <c r="P385" s="36">
        <f t="shared" ref="P385" si="301">M385*O385</f>
        <v>750000</v>
      </c>
      <c r="Q385" s="58"/>
    </row>
    <row r="386" spans="1:17">
      <c r="A386" s="37"/>
      <c r="B386" s="52"/>
      <c r="C386" s="289" t="s">
        <v>310</v>
      </c>
      <c r="D386" s="289"/>
      <c r="E386" s="289"/>
      <c r="F386" s="289"/>
      <c r="G386" s="289"/>
      <c r="H386" s="289"/>
      <c r="I386" s="70"/>
      <c r="J386" s="57"/>
      <c r="K386" s="39"/>
      <c r="L386" s="39"/>
      <c r="M386" s="73"/>
      <c r="N386" s="74"/>
      <c r="O386" s="39"/>
      <c r="P386" s="39"/>
      <c r="Q386" s="58"/>
    </row>
    <row r="387" spans="1:17">
      <c r="A387" s="49"/>
      <c r="B387" s="49">
        <v>135</v>
      </c>
      <c r="C387" s="290" t="s">
        <v>329</v>
      </c>
      <c r="D387" s="290"/>
      <c r="E387" s="290"/>
      <c r="F387" s="290"/>
      <c r="G387" s="290"/>
      <c r="H387" s="290"/>
      <c r="I387" s="69">
        <v>10000</v>
      </c>
      <c r="J387" s="55" t="s">
        <v>164</v>
      </c>
      <c r="K387" s="36">
        <v>3700</v>
      </c>
      <c r="L387" s="36">
        <f t="shared" ref="L387" si="302">I387*K387</f>
        <v>37000000</v>
      </c>
      <c r="M387" s="71">
        <v>10000</v>
      </c>
      <c r="N387" s="72" t="s">
        <v>164</v>
      </c>
      <c r="O387" s="36">
        <v>3700</v>
      </c>
      <c r="P387" s="36">
        <f t="shared" ref="P387" si="303">M387*O387</f>
        <v>37000000</v>
      </c>
      <c r="Q387" s="58"/>
    </row>
    <row r="388" spans="1:17">
      <c r="A388" s="37"/>
      <c r="B388" s="52"/>
      <c r="C388" s="290" t="s">
        <v>333</v>
      </c>
      <c r="D388" s="290"/>
      <c r="E388" s="290"/>
      <c r="F388" s="290"/>
      <c r="G388" s="290"/>
      <c r="H388" s="290"/>
      <c r="I388" s="70"/>
      <c r="J388" s="57"/>
      <c r="K388" s="39"/>
      <c r="L388" s="39"/>
      <c r="M388" s="73"/>
      <c r="N388" s="74"/>
      <c r="O388" s="39"/>
      <c r="P388" s="39"/>
      <c r="Q388" s="58"/>
    </row>
    <row r="389" spans="1:17">
      <c r="A389" s="49"/>
      <c r="B389" s="49">
        <v>136</v>
      </c>
      <c r="C389" s="291" t="s">
        <v>334</v>
      </c>
      <c r="D389" s="291"/>
      <c r="E389" s="291"/>
      <c r="F389" s="291"/>
      <c r="G389" s="291"/>
      <c r="H389" s="291"/>
      <c r="I389" s="69">
        <v>300</v>
      </c>
      <c r="J389" s="55" t="s">
        <v>182</v>
      </c>
      <c r="K389" s="36">
        <v>2000</v>
      </c>
      <c r="L389" s="36">
        <f t="shared" ref="L389" si="304">I389*K389</f>
        <v>600000</v>
      </c>
      <c r="M389" s="71">
        <v>300</v>
      </c>
      <c r="N389" s="72" t="s">
        <v>182</v>
      </c>
      <c r="O389" s="36">
        <v>2000</v>
      </c>
      <c r="P389" s="36">
        <f t="shared" ref="P389" si="305">M389*O389</f>
        <v>600000</v>
      </c>
      <c r="Q389" s="58"/>
    </row>
    <row r="390" spans="1:17">
      <c r="A390" s="37"/>
      <c r="B390" s="37"/>
      <c r="C390" s="289" t="s">
        <v>180</v>
      </c>
      <c r="D390" s="289"/>
      <c r="E390" s="289"/>
      <c r="F390" s="289"/>
      <c r="G390" s="289"/>
      <c r="H390" s="289"/>
      <c r="I390" s="70"/>
      <c r="J390" s="57"/>
      <c r="K390" s="39"/>
      <c r="L390" s="39"/>
      <c r="M390" s="73"/>
      <c r="N390" s="74"/>
      <c r="O390" s="39"/>
      <c r="P390" s="39"/>
      <c r="Q390" s="58"/>
    </row>
    <row r="391" spans="1:17">
      <c r="A391" s="49"/>
      <c r="B391" s="31">
        <v>137</v>
      </c>
      <c r="C391" s="290" t="s">
        <v>335</v>
      </c>
      <c r="D391" s="290"/>
      <c r="E391" s="290"/>
      <c r="F391" s="290"/>
      <c r="G391" s="290"/>
      <c r="H391" s="290"/>
      <c r="I391" s="69">
        <v>20</v>
      </c>
      <c r="J391" s="55" t="s">
        <v>249</v>
      </c>
      <c r="K391" s="36">
        <v>21500</v>
      </c>
      <c r="L391" s="36">
        <f t="shared" ref="L391" si="306">I391*K391</f>
        <v>430000</v>
      </c>
      <c r="M391" s="71">
        <v>20</v>
      </c>
      <c r="N391" s="72" t="s">
        <v>249</v>
      </c>
      <c r="O391" s="36">
        <v>21500</v>
      </c>
      <c r="P391" s="36">
        <f t="shared" ref="P391" si="307">M391*O391</f>
        <v>430000</v>
      </c>
      <c r="Q391" s="58"/>
    </row>
    <row r="392" spans="1:17">
      <c r="A392" s="37"/>
      <c r="B392" s="52"/>
      <c r="C392" s="290" t="s">
        <v>180</v>
      </c>
      <c r="D392" s="290"/>
      <c r="E392" s="290"/>
      <c r="F392" s="290"/>
      <c r="G392" s="290"/>
      <c r="H392" s="290"/>
      <c r="I392" s="70"/>
      <c r="J392" s="57"/>
      <c r="K392" s="39"/>
      <c r="L392" s="39"/>
      <c r="M392" s="73"/>
      <c r="N392" s="74"/>
      <c r="O392" s="39"/>
      <c r="P392" s="39"/>
      <c r="Q392" s="58"/>
    </row>
    <row r="393" spans="1:17">
      <c r="A393" s="49"/>
      <c r="B393" s="49">
        <v>138</v>
      </c>
      <c r="C393" s="291" t="s">
        <v>336</v>
      </c>
      <c r="D393" s="291"/>
      <c r="E393" s="291"/>
      <c r="F393" s="291"/>
      <c r="G393" s="291"/>
      <c r="H393" s="291"/>
      <c r="I393" s="69">
        <v>20</v>
      </c>
      <c r="J393" s="55" t="s">
        <v>182</v>
      </c>
      <c r="K393" s="36">
        <v>4500</v>
      </c>
      <c r="L393" s="36">
        <f t="shared" ref="L393" si="308">I393*K393</f>
        <v>90000</v>
      </c>
      <c r="M393" s="71">
        <v>20</v>
      </c>
      <c r="N393" s="72" t="s">
        <v>182</v>
      </c>
      <c r="O393" s="36">
        <v>4500</v>
      </c>
      <c r="P393" s="36">
        <f t="shared" ref="P393" si="309">M393*O393</f>
        <v>90000</v>
      </c>
      <c r="Q393" s="58"/>
    </row>
    <row r="394" spans="1:17">
      <c r="A394" s="37"/>
      <c r="B394" s="52"/>
      <c r="C394" s="289" t="s">
        <v>337</v>
      </c>
      <c r="D394" s="289"/>
      <c r="E394" s="289"/>
      <c r="F394" s="289"/>
      <c r="G394" s="289"/>
      <c r="H394" s="289"/>
      <c r="I394" s="70"/>
      <c r="J394" s="57"/>
      <c r="K394" s="39"/>
      <c r="L394" s="39"/>
      <c r="M394" s="73"/>
      <c r="N394" s="74"/>
      <c r="O394" s="39"/>
      <c r="P394" s="39"/>
      <c r="Q394" s="58"/>
    </row>
    <row r="395" spans="1:17">
      <c r="A395" s="49"/>
      <c r="B395" s="49">
        <v>139</v>
      </c>
      <c r="C395" s="290" t="s">
        <v>338</v>
      </c>
      <c r="D395" s="290"/>
      <c r="E395" s="290"/>
      <c r="F395" s="290"/>
      <c r="G395" s="290"/>
      <c r="H395" s="290"/>
      <c r="I395" s="69">
        <v>100</v>
      </c>
      <c r="J395" s="55" t="s">
        <v>182</v>
      </c>
      <c r="K395" s="36">
        <v>12500</v>
      </c>
      <c r="L395" s="36">
        <f t="shared" ref="L395" si="310">I395*K395</f>
        <v>1250000</v>
      </c>
      <c r="M395" s="71">
        <v>100</v>
      </c>
      <c r="N395" s="72" t="s">
        <v>182</v>
      </c>
      <c r="O395" s="36">
        <v>12500</v>
      </c>
      <c r="P395" s="36">
        <f t="shared" ref="P395" si="311">M395*O395</f>
        <v>1250000</v>
      </c>
      <c r="Q395" s="58"/>
    </row>
    <row r="396" spans="1:17">
      <c r="A396" s="37"/>
      <c r="B396" s="37"/>
      <c r="C396" s="290" t="s">
        <v>339</v>
      </c>
      <c r="D396" s="290"/>
      <c r="E396" s="290"/>
      <c r="F396" s="290"/>
      <c r="G396" s="290"/>
      <c r="H396" s="290"/>
      <c r="I396" s="70"/>
      <c r="J396" s="57"/>
      <c r="K396" s="39"/>
      <c r="L396" s="39"/>
      <c r="M396" s="73"/>
      <c r="N396" s="74"/>
      <c r="O396" s="39"/>
      <c r="P396" s="39"/>
      <c r="Q396" s="58"/>
    </row>
    <row r="397" spans="1:17">
      <c r="A397" s="49"/>
      <c r="B397" s="31">
        <v>140</v>
      </c>
      <c r="C397" s="291" t="s">
        <v>340</v>
      </c>
      <c r="D397" s="291"/>
      <c r="E397" s="291"/>
      <c r="F397" s="291"/>
      <c r="G397" s="291"/>
      <c r="H397" s="291"/>
      <c r="I397" s="69">
        <v>3</v>
      </c>
      <c r="J397" s="55" t="s">
        <v>182</v>
      </c>
      <c r="K397" s="36">
        <v>25000</v>
      </c>
      <c r="L397" s="36">
        <f t="shared" ref="L397" si="312">I397*K397</f>
        <v>75000</v>
      </c>
      <c r="M397" s="71">
        <v>3</v>
      </c>
      <c r="N397" s="72" t="s">
        <v>182</v>
      </c>
      <c r="O397" s="36">
        <v>25000</v>
      </c>
      <c r="P397" s="36">
        <f t="shared" ref="P397" si="313">M397*O397</f>
        <v>75000</v>
      </c>
      <c r="Q397" s="58"/>
    </row>
    <row r="398" spans="1:17">
      <c r="A398" s="37"/>
      <c r="B398" s="52"/>
      <c r="C398" s="289" t="s">
        <v>180</v>
      </c>
      <c r="D398" s="289"/>
      <c r="E398" s="289"/>
      <c r="F398" s="289"/>
      <c r="G398" s="289"/>
      <c r="H398" s="289"/>
      <c r="I398" s="70"/>
      <c r="J398" s="57"/>
      <c r="K398" s="39"/>
      <c r="L398" s="39"/>
      <c r="M398" s="73"/>
      <c r="N398" s="74"/>
      <c r="O398" s="39"/>
      <c r="P398" s="39"/>
      <c r="Q398" s="58"/>
    </row>
    <row r="399" spans="1:17">
      <c r="A399" s="49"/>
      <c r="B399" s="49">
        <v>141</v>
      </c>
      <c r="C399" s="290" t="s">
        <v>341</v>
      </c>
      <c r="D399" s="290"/>
      <c r="E399" s="290"/>
      <c r="F399" s="290"/>
      <c r="G399" s="290"/>
      <c r="H399" s="290"/>
      <c r="I399" s="69">
        <v>100</v>
      </c>
      <c r="J399" s="55" t="s">
        <v>342</v>
      </c>
      <c r="K399" s="36">
        <v>7500</v>
      </c>
      <c r="L399" s="36">
        <f t="shared" ref="L399" si="314">I399*K399</f>
        <v>750000</v>
      </c>
      <c r="M399" s="71">
        <v>100</v>
      </c>
      <c r="N399" s="72" t="s">
        <v>342</v>
      </c>
      <c r="O399" s="36">
        <v>7500</v>
      </c>
      <c r="P399" s="36">
        <f t="shared" ref="P399" si="315">M399*O399</f>
        <v>750000</v>
      </c>
      <c r="Q399" s="58"/>
    </row>
    <row r="400" spans="1:17">
      <c r="A400" s="37"/>
      <c r="B400" s="52"/>
      <c r="C400" s="290" t="s">
        <v>180</v>
      </c>
      <c r="D400" s="290"/>
      <c r="E400" s="290"/>
      <c r="F400" s="290"/>
      <c r="G400" s="290"/>
      <c r="H400" s="290"/>
      <c r="I400" s="70"/>
      <c r="J400" s="57"/>
      <c r="K400" s="39"/>
      <c r="L400" s="39"/>
      <c r="M400" s="73"/>
      <c r="N400" s="74"/>
      <c r="O400" s="39"/>
      <c r="P400" s="39"/>
      <c r="Q400" s="58"/>
    </row>
    <row r="401" spans="1:19">
      <c r="A401" s="49"/>
      <c r="B401" s="49">
        <v>142</v>
      </c>
      <c r="C401" s="291" t="s">
        <v>343</v>
      </c>
      <c r="D401" s="291"/>
      <c r="E401" s="291"/>
      <c r="F401" s="291"/>
      <c r="G401" s="291"/>
      <c r="H401" s="291"/>
      <c r="I401" s="69">
        <v>12</v>
      </c>
      <c r="J401" s="55" t="s">
        <v>182</v>
      </c>
      <c r="K401" s="36">
        <v>150000</v>
      </c>
      <c r="L401" s="36">
        <f t="shared" ref="L401" si="316">I401*K401</f>
        <v>1800000</v>
      </c>
      <c r="M401" s="71">
        <v>12</v>
      </c>
      <c r="N401" s="72" t="s">
        <v>182</v>
      </c>
      <c r="O401" s="36">
        <v>150000</v>
      </c>
      <c r="P401" s="36">
        <f t="shared" ref="P401" si="317">M401*O401</f>
        <v>1800000</v>
      </c>
      <c r="Q401" s="58"/>
    </row>
    <row r="402" spans="1:19">
      <c r="A402" s="37"/>
      <c r="B402" s="37"/>
      <c r="C402" s="289" t="s">
        <v>180</v>
      </c>
      <c r="D402" s="289"/>
      <c r="E402" s="289"/>
      <c r="F402" s="289"/>
      <c r="G402" s="289"/>
      <c r="H402" s="289"/>
      <c r="I402" s="70"/>
      <c r="J402" s="57"/>
      <c r="K402" s="39"/>
      <c r="L402" s="39"/>
      <c r="M402" s="73"/>
      <c r="N402" s="74"/>
      <c r="O402" s="39"/>
      <c r="P402" s="39"/>
      <c r="Q402" s="58"/>
    </row>
    <row r="403" spans="1:19">
      <c r="A403" s="49"/>
      <c r="B403" s="31">
        <v>143</v>
      </c>
      <c r="C403" s="290" t="s">
        <v>344</v>
      </c>
      <c r="D403" s="290"/>
      <c r="E403" s="290"/>
      <c r="F403" s="290"/>
      <c r="G403" s="290"/>
      <c r="H403" s="290"/>
      <c r="I403" s="69">
        <v>450</v>
      </c>
      <c r="J403" s="55" t="s">
        <v>345</v>
      </c>
      <c r="K403" s="36">
        <v>7500</v>
      </c>
      <c r="L403" s="36">
        <f t="shared" ref="L403" si="318">I403*K403</f>
        <v>3375000</v>
      </c>
      <c r="M403" s="71">
        <v>450</v>
      </c>
      <c r="N403" s="72" t="s">
        <v>345</v>
      </c>
      <c r="O403" s="36">
        <v>7500</v>
      </c>
      <c r="P403" s="36">
        <f t="shared" ref="P403" si="319">M403*O403</f>
        <v>3375000</v>
      </c>
      <c r="Q403" s="58"/>
    </row>
    <row r="404" spans="1:19">
      <c r="A404" s="37"/>
      <c r="B404" s="52"/>
      <c r="C404" s="290" t="s">
        <v>346</v>
      </c>
      <c r="D404" s="290"/>
      <c r="E404" s="290"/>
      <c r="F404" s="290"/>
      <c r="G404" s="290"/>
      <c r="H404" s="290"/>
      <c r="I404" s="70"/>
      <c r="J404" s="57"/>
      <c r="K404" s="39"/>
      <c r="L404" s="39"/>
      <c r="M404" s="73"/>
      <c r="N404" s="74"/>
      <c r="O404" s="39"/>
      <c r="P404" s="39"/>
      <c r="Q404" s="58"/>
    </row>
    <row r="405" spans="1:19">
      <c r="A405" s="49"/>
      <c r="B405" s="49">
        <v>144</v>
      </c>
      <c r="C405" s="291" t="s">
        <v>344</v>
      </c>
      <c r="D405" s="291"/>
      <c r="E405" s="291"/>
      <c r="F405" s="291"/>
      <c r="G405" s="291"/>
      <c r="H405" s="291"/>
      <c r="I405" s="69">
        <v>500</v>
      </c>
      <c r="J405" s="55" t="s">
        <v>345</v>
      </c>
      <c r="K405" s="36">
        <v>2000</v>
      </c>
      <c r="L405" s="36">
        <f t="shared" ref="L405" si="320">I405*K405</f>
        <v>1000000</v>
      </c>
      <c r="M405" s="71">
        <v>500</v>
      </c>
      <c r="N405" s="72" t="s">
        <v>345</v>
      </c>
      <c r="O405" s="36">
        <v>2000</v>
      </c>
      <c r="P405" s="36">
        <f t="shared" ref="P405" si="321">M405*O405</f>
        <v>1000000</v>
      </c>
      <c r="Q405" s="58"/>
    </row>
    <row r="406" spans="1:19">
      <c r="A406" s="37"/>
      <c r="B406" s="52"/>
      <c r="C406" s="289" t="s">
        <v>347</v>
      </c>
      <c r="D406" s="289"/>
      <c r="E406" s="289"/>
      <c r="F406" s="289"/>
      <c r="G406" s="289"/>
      <c r="H406" s="289"/>
      <c r="I406" s="70"/>
      <c r="J406" s="57"/>
      <c r="K406" s="39"/>
      <c r="L406" s="39"/>
      <c r="M406" s="73"/>
      <c r="N406" s="74"/>
      <c r="O406" s="39"/>
      <c r="P406" s="39"/>
      <c r="Q406" s="58"/>
    </row>
    <row r="407" spans="1:19">
      <c r="A407" s="49"/>
      <c r="B407" s="49">
        <v>145</v>
      </c>
      <c r="C407" s="291" t="s">
        <v>348</v>
      </c>
      <c r="D407" s="291"/>
      <c r="E407" s="291"/>
      <c r="F407" s="291"/>
      <c r="G407" s="291"/>
      <c r="H407" s="291"/>
      <c r="I407" s="69">
        <v>60</v>
      </c>
      <c r="J407" s="55" t="s">
        <v>349</v>
      </c>
      <c r="K407" s="36">
        <v>35000</v>
      </c>
      <c r="L407" s="36">
        <f t="shared" ref="L407" si="322">I407*K407</f>
        <v>2100000</v>
      </c>
      <c r="M407" s="71">
        <v>60</v>
      </c>
      <c r="N407" s="72" t="s">
        <v>349</v>
      </c>
      <c r="O407" s="36">
        <v>35000</v>
      </c>
      <c r="P407" s="36">
        <f t="shared" ref="P407" si="323">M407*O407</f>
        <v>2100000</v>
      </c>
      <c r="Q407" s="58"/>
    </row>
    <row r="408" spans="1:19">
      <c r="A408" s="37"/>
      <c r="B408" s="52"/>
      <c r="C408" s="289" t="s">
        <v>347</v>
      </c>
      <c r="D408" s="289"/>
      <c r="E408" s="289"/>
      <c r="F408" s="289"/>
      <c r="G408" s="289"/>
      <c r="H408" s="289"/>
      <c r="I408" s="70"/>
      <c r="J408" s="57"/>
      <c r="K408" s="38"/>
      <c r="L408" s="38"/>
      <c r="M408" s="73"/>
      <c r="N408" s="74"/>
      <c r="O408" s="191"/>
      <c r="P408" s="191"/>
      <c r="Q408" s="58"/>
    </row>
    <row r="409" spans="1:19">
      <c r="A409" s="140" t="s">
        <v>350</v>
      </c>
      <c r="B409" s="292" t="s">
        <v>351</v>
      </c>
      <c r="C409" s="292"/>
      <c r="D409" s="292"/>
      <c r="E409" s="292"/>
      <c r="F409" s="292"/>
      <c r="G409" s="292"/>
      <c r="H409" s="292"/>
      <c r="I409" s="24"/>
      <c r="J409" s="13"/>
      <c r="K409" s="13"/>
      <c r="L409" s="26">
        <f>SUM(L410:L449)</f>
        <v>168340000</v>
      </c>
      <c r="M409" s="96"/>
      <c r="N409" s="97"/>
      <c r="O409" s="97"/>
      <c r="P409" s="26">
        <f>SUM(P410:P450)</f>
        <v>104471000</v>
      </c>
      <c r="Q409" s="58"/>
      <c r="S409" s="41"/>
    </row>
    <row r="410" spans="1:19">
      <c r="A410" s="148"/>
      <c r="B410" s="49">
        <v>1</v>
      </c>
      <c r="C410" s="290" t="s">
        <v>352</v>
      </c>
      <c r="D410" s="290"/>
      <c r="E410" s="290"/>
      <c r="F410" s="290"/>
      <c r="G410" s="290"/>
      <c r="H410" s="290"/>
      <c r="I410" s="34">
        <v>5</v>
      </c>
      <c r="J410" s="34"/>
      <c r="K410" s="36">
        <v>50000</v>
      </c>
      <c r="L410" s="36">
        <f>I410*K410</f>
        <v>250000</v>
      </c>
      <c r="M410" s="189"/>
      <c r="N410" s="189"/>
      <c r="O410" s="36"/>
      <c r="P410" s="36"/>
      <c r="Q410" s="58"/>
    </row>
    <row r="411" spans="1:19">
      <c r="A411" s="30"/>
      <c r="B411" s="37"/>
      <c r="C411" s="290" t="s">
        <v>180</v>
      </c>
      <c r="D411" s="290"/>
      <c r="E411" s="290"/>
      <c r="F411" s="290"/>
      <c r="G411" s="290"/>
      <c r="H411" s="290"/>
      <c r="I411" s="38"/>
      <c r="J411" s="38"/>
      <c r="K411" s="39"/>
      <c r="L411" s="39"/>
      <c r="M411" s="191"/>
      <c r="N411" s="191"/>
      <c r="O411" s="39"/>
      <c r="P411" s="39"/>
      <c r="Q411" s="58"/>
    </row>
    <row r="412" spans="1:19">
      <c r="A412" s="150"/>
      <c r="B412" s="31">
        <v>2</v>
      </c>
      <c r="C412" s="291" t="s">
        <v>353</v>
      </c>
      <c r="D412" s="291"/>
      <c r="E412" s="291"/>
      <c r="F412" s="291"/>
      <c r="G412" s="291"/>
      <c r="H412" s="291"/>
      <c r="I412" s="34">
        <v>4</v>
      </c>
      <c r="J412" s="34"/>
      <c r="K412" s="36">
        <v>150000</v>
      </c>
      <c r="L412" s="36">
        <f t="shared" ref="L412" si="324">I412*K412</f>
        <v>600000</v>
      </c>
      <c r="M412" s="189"/>
      <c r="N412" s="189"/>
      <c r="O412" s="36"/>
      <c r="P412" s="36"/>
      <c r="Q412" s="58"/>
    </row>
    <row r="413" spans="1:19">
      <c r="A413" s="30"/>
      <c r="B413" s="52"/>
      <c r="C413" s="289" t="s">
        <v>180</v>
      </c>
      <c r="D413" s="289"/>
      <c r="E413" s="289"/>
      <c r="F413" s="289"/>
      <c r="G413" s="289"/>
      <c r="H413" s="289"/>
      <c r="I413" s="38"/>
      <c r="J413" s="38"/>
      <c r="K413" s="39"/>
      <c r="L413" s="39"/>
      <c r="M413" s="191"/>
      <c r="N413" s="191"/>
      <c r="O413" s="39"/>
      <c r="P413" s="39"/>
      <c r="Q413" s="58"/>
    </row>
    <row r="414" spans="1:19">
      <c r="A414" s="150"/>
      <c r="B414" s="49">
        <v>3</v>
      </c>
      <c r="C414" s="290" t="s">
        <v>354</v>
      </c>
      <c r="D414" s="290"/>
      <c r="E414" s="290"/>
      <c r="F414" s="290"/>
      <c r="G414" s="290"/>
      <c r="H414" s="290"/>
      <c r="I414" s="34">
        <v>5</v>
      </c>
      <c r="J414" s="34"/>
      <c r="K414" s="36">
        <v>39000</v>
      </c>
      <c r="L414" s="36">
        <f t="shared" ref="L414" si="325">I414*K414</f>
        <v>195000</v>
      </c>
      <c r="M414" s="189">
        <v>5</v>
      </c>
      <c r="N414" s="189"/>
      <c r="O414" s="36">
        <v>39000</v>
      </c>
      <c r="P414" s="36">
        <f t="shared" ref="P414" si="326">M414*O414</f>
        <v>195000</v>
      </c>
      <c r="Q414" s="58"/>
    </row>
    <row r="415" spans="1:19">
      <c r="A415" s="30"/>
      <c r="B415" s="37"/>
      <c r="C415" s="290" t="s">
        <v>180</v>
      </c>
      <c r="D415" s="290"/>
      <c r="E415" s="290"/>
      <c r="F415" s="290"/>
      <c r="G415" s="290"/>
      <c r="H415" s="290"/>
      <c r="I415" s="38"/>
      <c r="J415" s="38"/>
      <c r="K415" s="39"/>
      <c r="L415" s="39"/>
      <c r="M415" s="191"/>
      <c r="N415" s="191"/>
      <c r="O415" s="39"/>
      <c r="P415" s="39"/>
      <c r="Q415" s="58"/>
    </row>
    <row r="416" spans="1:19">
      <c r="A416" s="150"/>
      <c r="B416" s="31">
        <v>4</v>
      </c>
      <c r="C416" s="291" t="s">
        <v>355</v>
      </c>
      <c r="D416" s="291"/>
      <c r="E416" s="291"/>
      <c r="F416" s="291"/>
      <c r="G416" s="291"/>
      <c r="H416" s="291"/>
      <c r="I416" s="34">
        <v>10</v>
      </c>
      <c r="J416" s="34"/>
      <c r="K416" s="36">
        <v>28500</v>
      </c>
      <c r="L416" s="36">
        <f t="shared" ref="L416" si="327">I416*K416</f>
        <v>285000</v>
      </c>
      <c r="M416" s="189">
        <v>3</v>
      </c>
      <c r="N416" s="189"/>
      <c r="O416" s="36">
        <v>28500</v>
      </c>
      <c r="P416" s="36">
        <f t="shared" ref="P416" si="328">M416*O416</f>
        <v>85500</v>
      </c>
      <c r="Q416" s="58"/>
    </row>
    <row r="417" spans="1:17">
      <c r="A417" s="30"/>
      <c r="B417" s="52"/>
      <c r="C417" s="289" t="s">
        <v>180</v>
      </c>
      <c r="D417" s="289"/>
      <c r="E417" s="289"/>
      <c r="F417" s="289"/>
      <c r="G417" s="289"/>
      <c r="H417" s="289"/>
      <c r="I417" s="38"/>
      <c r="J417" s="38"/>
      <c r="K417" s="39"/>
      <c r="L417" s="39"/>
      <c r="M417" s="191"/>
      <c r="N417" s="191"/>
      <c r="O417" s="39"/>
      <c r="P417" s="39"/>
      <c r="Q417" s="58"/>
    </row>
    <row r="418" spans="1:17">
      <c r="A418" s="150"/>
      <c r="B418" s="49">
        <v>5</v>
      </c>
      <c r="C418" s="290" t="s">
        <v>356</v>
      </c>
      <c r="D418" s="290"/>
      <c r="E418" s="290"/>
      <c r="F418" s="290"/>
      <c r="G418" s="290"/>
      <c r="H418" s="290"/>
      <c r="I418" s="34">
        <v>5</v>
      </c>
      <c r="J418" s="34"/>
      <c r="K418" s="36">
        <v>38000</v>
      </c>
      <c r="L418" s="36">
        <f t="shared" ref="L418" si="329">I418*K418</f>
        <v>190000</v>
      </c>
      <c r="M418" s="189">
        <v>5</v>
      </c>
      <c r="N418" s="189"/>
      <c r="O418" s="36">
        <v>38000</v>
      </c>
      <c r="P418" s="36">
        <f t="shared" ref="P418" si="330">M418*O418</f>
        <v>190000</v>
      </c>
      <c r="Q418" s="58"/>
    </row>
    <row r="419" spans="1:17">
      <c r="A419" s="30"/>
      <c r="B419" s="37"/>
      <c r="C419" s="290" t="s">
        <v>180</v>
      </c>
      <c r="D419" s="290"/>
      <c r="E419" s="290"/>
      <c r="F419" s="290"/>
      <c r="G419" s="290"/>
      <c r="H419" s="290"/>
      <c r="I419" s="38"/>
      <c r="J419" s="38"/>
      <c r="K419" s="39"/>
      <c r="L419" s="39"/>
      <c r="M419" s="191"/>
      <c r="N419" s="191"/>
      <c r="O419" s="39"/>
      <c r="P419" s="39"/>
      <c r="Q419" s="58"/>
    </row>
    <row r="420" spans="1:17">
      <c r="A420" s="150"/>
      <c r="B420" s="31">
        <v>6</v>
      </c>
      <c r="C420" s="291" t="s">
        <v>357</v>
      </c>
      <c r="D420" s="291"/>
      <c r="E420" s="291"/>
      <c r="F420" s="291"/>
      <c r="G420" s="291"/>
      <c r="H420" s="291"/>
      <c r="I420" s="34">
        <v>5</v>
      </c>
      <c r="J420" s="34"/>
      <c r="K420" s="36">
        <v>29000</v>
      </c>
      <c r="L420" s="36">
        <f t="shared" ref="L420" si="331">I420*K420</f>
        <v>145000</v>
      </c>
      <c r="M420" s="189">
        <v>5</v>
      </c>
      <c r="N420" s="189"/>
      <c r="O420" s="36">
        <v>29000</v>
      </c>
      <c r="P420" s="36">
        <f t="shared" ref="P420" si="332">M420*O420</f>
        <v>145000</v>
      </c>
      <c r="Q420" s="58"/>
    </row>
    <row r="421" spans="1:17">
      <c r="A421" s="30"/>
      <c r="B421" s="52"/>
      <c r="C421" s="289" t="s">
        <v>180</v>
      </c>
      <c r="D421" s="289"/>
      <c r="E421" s="289"/>
      <c r="F421" s="289"/>
      <c r="G421" s="289"/>
      <c r="H421" s="289"/>
      <c r="I421" s="38"/>
      <c r="J421" s="38"/>
      <c r="K421" s="39"/>
      <c r="L421" s="39"/>
      <c r="M421" s="191"/>
      <c r="N421" s="191"/>
      <c r="O421" s="39"/>
      <c r="P421" s="39"/>
      <c r="Q421" s="58"/>
    </row>
    <row r="422" spans="1:17">
      <c r="A422" s="150"/>
      <c r="B422" s="49">
        <v>7</v>
      </c>
      <c r="C422" s="290" t="s">
        <v>358</v>
      </c>
      <c r="D422" s="290"/>
      <c r="E422" s="290"/>
      <c r="F422" s="290"/>
      <c r="G422" s="290"/>
      <c r="H422" s="290"/>
      <c r="I422" s="34">
        <v>600</v>
      </c>
      <c r="J422" s="34"/>
      <c r="K422" s="36">
        <v>63000</v>
      </c>
      <c r="L422" s="36">
        <f t="shared" ref="L422" si="333">I422*K422</f>
        <v>37800000</v>
      </c>
      <c r="M422" s="189">
        <v>600</v>
      </c>
      <c r="N422" s="189"/>
      <c r="O422" s="36">
        <v>63000</v>
      </c>
      <c r="P422" s="36">
        <f t="shared" ref="P422" si="334">M422*O422</f>
        <v>37800000</v>
      </c>
      <c r="Q422" s="58"/>
    </row>
    <row r="423" spans="1:17">
      <c r="A423" s="30"/>
      <c r="B423" s="37"/>
      <c r="C423" s="290" t="s">
        <v>180</v>
      </c>
      <c r="D423" s="290"/>
      <c r="E423" s="290"/>
      <c r="F423" s="290"/>
      <c r="G423" s="290"/>
      <c r="H423" s="290"/>
      <c r="I423" s="38"/>
      <c r="J423" s="38"/>
      <c r="K423" s="39"/>
      <c r="L423" s="39"/>
      <c r="M423" s="191"/>
      <c r="N423" s="191"/>
      <c r="O423" s="39"/>
      <c r="P423" s="39"/>
      <c r="Q423" s="58"/>
    </row>
    <row r="424" spans="1:17">
      <c r="A424" s="150"/>
      <c r="B424" s="31">
        <v>8</v>
      </c>
      <c r="C424" s="291" t="s">
        <v>359</v>
      </c>
      <c r="D424" s="291"/>
      <c r="E424" s="291"/>
      <c r="F424" s="291"/>
      <c r="G424" s="291"/>
      <c r="H424" s="291"/>
      <c r="I424" s="34">
        <v>12</v>
      </c>
      <c r="J424" s="34"/>
      <c r="K424" s="36">
        <v>65000</v>
      </c>
      <c r="L424" s="36">
        <f t="shared" ref="L424" si="335">I424*K424</f>
        <v>780000</v>
      </c>
      <c r="M424" s="189">
        <v>10</v>
      </c>
      <c r="N424" s="189"/>
      <c r="O424" s="36">
        <v>65000</v>
      </c>
      <c r="P424" s="36">
        <f t="shared" ref="P424" si="336">M424*O424</f>
        <v>650000</v>
      </c>
      <c r="Q424" s="58"/>
    </row>
    <row r="425" spans="1:17">
      <c r="A425" s="30"/>
      <c r="B425" s="52"/>
      <c r="C425" s="289" t="s">
        <v>180</v>
      </c>
      <c r="D425" s="289"/>
      <c r="E425" s="289"/>
      <c r="F425" s="289"/>
      <c r="G425" s="289"/>
      <c r="H425" s="289"/>
      <c r="I425" s="38"/>
      <c r="J425" s="38"/>
      <c r="K425" s="39"/>
      <c r="L425" s="39"/>
      <c r="M425" s="191"/>
      <c r="N425" s="191"/>
      <c r="O425" s="39"/>
      <c r="P425" s="39"/>
      <c r="Q425" s="58"/>
    </row>
    <row r="426" spans="1:17">
      <c r="A426" s="150"/>
      <c r="B426" s="31">
        <v>9</v>
      </c>
      <c r="C426" s="290" t="s">
        <v>360</v>
      </c>
      <c r="D426" s="290"/>
      <c r="E426" s="290"/>
      <c r="F426" s="290"/>
      <c r="G426" s="290"/>
      <c r="H426" s="290"/>
      <c r="I426" s="34">
        <v>6</v>
      </c>
      <c r="J426" s="34"/>
      <c r="K426" s="36">
        <v>70000</v>
      </c>
      <c r="L426" s="36">
        <f t="shared" ref="L426" si="337">I426*K426</f>
        <v>420000</v>
      </c>
      <c r="M426" s="189">
        <v>6</v>
      </c>
      <c r="N426" s="189"/>
      <c r="O426" s="36">
        <v>70000</v>
      </c>
      <c r="P426" s="36">
        <f t="shared" ref="P426" si="338">M426*O426</f>
        <v>420000</v>
      </c>
      <c r="Q426" s="58"/>
    </row>
    <row r="427" spans="1:17">
      <c r="A427" s="30"/>
      <c r="B427" s="37"/>
      <c r="C427" s="290" t="s">
        <v>180</v>
      </c>
      <c r="D427" s="290"/>
      <c r="E427" s="290"/>
      <c r="F427" s="290"/>
      <c r="G427" s="290"/>
      <c r="H427" s="290"/>
      <c r="I427" s="38"/>
      <c r="J427" s="38"/>
      <c r="K427" s="39"/>
      <c r="L427" s="39"/>
      <c r="M427" s="191"/>
      <c r="N427" s="191"/>
      <c r="O427" s="39"/>
      <c r="P427" s="39"/>
      <c r="Q427" s="58"/>
    </row>
    <row r="428" spans="1:17">
      <c r="A428" s="150"/>
      <c r="B428" s="31">
        <v>10</v>
      </c>
      <c r="C428" s="291" t="s">
        <v>361</v>
      </c>
      <c r="D428" s="291"/>
      <c r="E428" s="291"/>
      <c r="F428" s="291"/>
      <c r="G428" s="291"/>
      <c r="H428" s="291"/>
      <c r="I428" s="34">
        <v>600</v>
      </c>
      <c r="J428" s="34"/>
      <c r="K428" s="36">
        <v>60000</v>
      </c>
      <c r="L428" s="36">
        <f t="shared" ref="L428" si="339">I428*K428</f>
        <v>36000000</v>
      </c>
      <c r="M428" s="189">
        <v>500</v>
      </c>
      <c r="N428" s="189"/>
      <c r="O428" s="36">
        <v>60000</v>
      </c>
      <c r="P428" s="36">
        <f t="shared" ref="P428" si="340">M428*O428</f>
        <v>30000000</v>
      </c>
      <c r="Q428" s="58"/>
    </row>
    <row r="429" spans="1:17">
      <c r="A429" s="30"/>
      <c r="B429" s="52"/>
      <c r="C429" s="289" t="s">
        <v>180</v>
      </c>
      <c r="D429" s="289"/>
      <c r="E429" s="289"/>
      <c r="F429" s="289"/>
      <c r="G429" s="289"/>
      <c r="H429" s="289"/>
      <c r="I429" s="38"/>
      <c r="J429" s="38"/>
      <c r="K429" s="39"/>
      <c r="L429" s="39"/>
      <c r="M429" s="191"/>
      <c r="N429" s="191"/>
      <c r="O429" s="39"/>
      <c r="P429" s="39"/>
      <c r="Q429" s="58"/>
    </row>
    <row r="430" spans="1:17">
      <c r="A430" s="150"/>
      <c r="B430" s="49">
        <v>11</v>
      </c>
      <c r="C430" s="290" t="s">
        <v>362</v>
      </c>
      <c r="D430" s="290"/>
      <c r="E430" s="290"/>
      <c r="F430" s="290"/>
      <c r="G430" s="290"/>
      <c r="H430" s="290"/>
      <c r="I430" s="34">
        <v>12</v>
      </c>
      <c r="J430" s="34"/>
      <c r="K430" s="36">
        <v>70000</v>
      </c>
      <c r="L430" s="36">
        <f t="shared" ref="L430" si="341">I430*K430</f>
        <v>840000</v>
      </c>
      <c r="M430" s="189">
        <v>6</v>
      </c>
      <c r="N430" s="189"/>
      <c r="O430" s="36">
        <v>70000</v>
      </c>
      <c r="P430" s="36">
        <f t="shared" ref="P430" si="342">M430*O430</f>
        <v>420000</v>
      </c>
      <c r="Q430" s="58"/>
    </row>
    <row r="431" spans="1:17">
      <c r="A431" s="30"/>
      <c r="B431" s="37"/>
      <c r="C431" s="290" t="s">
        <v>180</v>
      </c>
      <c r="D431" s="290"/>
      <c r="E431" s="290"/>
      <c r="F431" s="290"/>
      <c r="G431" s="290"/>
      <c r="H431" s="290"/>
      <c r="I431" s="38"/>
      <c r="J431" s="38"/>
      <c r="K431" s="39"/>
      <c r="L431" s="39"/>
      <c r="M431" s="191"/>
      <c r="N431" s="191"/>
      <c r="O431" s="39"/>
      <c r="P431" s="39"/>
      <c r="Q431" s="58"/>
    </row>
    <row r="432" spans="1:17">
      <c r="A432" s="150"/>
      <c r="B432" s="31">
        <v>12</v>
      </c>
      <c r="C432" s="291" t="s">
        <v>363</v>
      </c>
      <c r="D432" s="291"/>
      <c r="E432" s="291"/>
      <c r="F432" s="291"/>
      <c r="G432" s="291"/>
      <c r="H432" s="291"/>
      <c r="I432" s="34">
        <v>20</v>
      </c>
      <c r="J432" s="34"/>
      <c r="K432" s="36">
        <v>2000</v>
      </c>
      <c r="L432" s="36">
        <f t="shared" ref="L432" si="343">I432*K432</f>
        <v>40000</v>
      </c>
      <c r="M432" s="189">
        <v>20</v>
      </c>
      <c r="N432" s="189"/>
      <c r="O432" s="36">
        <v>2000</v>
      </c>
      <c r="P432" s="36">
        <f t="shared" ref="P432" si="344">M432*O432</f>
        <v>40000</v>
      </c>
      <c r="Q432" s="58"/>
    </row>
    <row r="433" spans="1:17">
      <c r="A433" s="30"/>
      <c r="B433" s="52"/>
      <c r="C433" s="289" t="s">
        <v>180</v>
      </c>
      <c r="D433" s="289"/>
      <c r="E433" s="289"/>
      <c r="F433" s="289"/>
      <c r="G433" s="289"/>
      <c r="H433" s="289"/>
      <c r="I433" s="38"/>
      <c r="J433" s="38"/>
      <c r="K433" s="39"/>
      <c r="L433" s="39"/>
      <c r="M433" s="191"/>
      <c r="N433" s="191"/>
      <c r="O433" s="39"/>
      <c r="P433" s="39"/>
      <c r="Q433" s="58"/>
    </row>
    <row r="434" spans="1:17">
      <c r="A434" s="150"/>
      <c r="B434" s="49">
        <v>13</v>
      </c>
      <c r="C434" s="290" t="s">
        <v>364</v>
      </c>
      <c r="D434" s="290"/>
      <c r="E434" s="290"/>
      <c r="F434" s="290"/>
      <c r="G434" s="290"/>
      <c r="H434" s="290"/>
      <c r="I434" s="34">
        <v>50</v>
      </c>
      <c r="J434" s="34"/>
      <c r="K434" s="36">
        <v>28500</v>
      </c>
      <c r="L434" s="36">
        <f t="shared" ref="L434" si="345">I434*K434</f>
        <v>1425000</v>
      </c>
      <c r="M434" s="189">
        <v>50</v>
      </c>
      <c r="N434" s="189"/>
      <c r="O434" s="36">
        <v>28500</v>
      </c>
      <c r="P434" s="36">
        <f t="shared" ref="P434" si="346">M434*O434</f>
        <v>1425000</v>
      </c>
      <c r="Q434" s="58"/>
    </row>
    <row r="435" spans="1:17">
      <c r="A435" s="30"/>
      <c r="B435" s="37"/>
      <c r="C435" s="290" t="s">
        <v>180</v>
      </c>
      <c r="D435" s="290"/>
      <c r="E435" s="290"/>
      <c r="F435" s="290"/>
      <c r="G435" s="290"/>
      <c r="H435" s="290"/>
      <c r="I435" s="38"/>
      <c r="J435" s="38"/>
      <c r="K435" s="39"/>
      <c r="L435" s="39"/>
      <c r="M435" s="191"/>
      <c r="N435" s="191"/>
      <c r="O435" s="39"/>
      <c r="P435" s="39"/>
      <c r="Q435" s="58"/>
    </row>
    <row r="436" spans="1:17">
      <c r="A436" s="150"/>
      <c r="B436" s="31">
        <v>14</v>
      </c>
      <c r="C436" s="291" t="s">
        <v>936</v>
      </c>
      <c r="D436" s="291"/>
      <c r="E436" s="291"/>
      <c r="F436" s="291"/>
      <c r="G436" s="291"/>
      <c r="H436" s="291"/>
      <c r="I436" s="34">
        <v>700</v>
      </c>
      <c r="J436" s="34"/>
      <c r="K436" s="36">
        <v>9000</v>
      </c>
      <c r="L436" s="36">
        <f t="shared" ref="L436" si="347">I436*K436</f>
        <v>6300000</v>
      </c>
      <c r="M436" s="189">
        <v>100</v>
      </c>
      <c r="N436" s="189"/>
      <c r="O436" s="36">
        <v>9000</v>
      </c>
      <c r="P436" s="36">
        <f t="shared" ref="P436" si="348">M436*O436</f>
        <v>900000</v>
      </c>
      <c r="Q436" s="58"/>
    </row>
    <row r="437" spans="1:17">
      <c r="A437" s="30"/>
      <c r="B437" s="52"/>
      <c r="C437" s="289" t="s">
        <v>180</v>
      </c>
      <c r="D437" s="289"/>
      <c r="E437" s="289"/>
      <c r="F437" s="289"/>
      <c r="G437" s="289"/>
      <c r="H437" s="289"/>
      <c r="I437" s="38"/>
      <c r="J437" s="38"/>
      <c r="K437" s="39"/>
      <c r="L437" s="39"/>
      <c r="M437" s="191"/>
      <c r="N437" s="191"/>
      <c r="O437" s="39"/>
      <c r="P437" s="39"/>
      <c r="Q437" s="58"/>
    </row>
    <row r="438" spans="1:17">
      <c r="A438" s="150"/>
      <c r="B438" s="49">
        <v>15</v>
      </c>
      <c r="C438" s="290" t="s">
        <v>366</v>
      </c>
      <c r="D438" s="290"/>
      <c r="E438" s="290"/>
      <c r="F438" s="290"/>
      <c r="G438" s="290"/>
      <c r="H438" s="290"/>
      <c r="I438" s="34">
        <v>300</v>
      </c>
      <c r="J438" s="34"/>
      <c r="K438" s="36">
        <v>6000</v>
      </c>
      <c r="L438" s="36">
        <f t="shared" ref="L438" si="349">I438*K438</f>
        <v>1800000</v>
      </c>
      <c r="M438" s="189">
        <v>300</v>
      </c>
      <c r="N438" s="189"/>
      <c r="O438" s="36">
        <v>6000</v>
      </c>
      <c r="P438" s="36">
        <f t="shared" ref="P438" si="350">M438*O438</f>
        <v>1800000</v>
      </c>
      <c r="Q438" s="58"/>
    </row>
    <row r="439" spans="1:17">
      <c r="A439" s="37"/>
      <c r="B439" s="37"/>
      <c r="C439" s="290" t="s">
        <v>180</v>
      </c>
      <c r="D439" s="290"/>
      <c r="E439" s="290"/>
      <c r="F439" s="290"/>
      <c r="G439" s="290"/>
      <c r="H439" s="290"/>
      <c r="I439" s="38"/>
      <c r="J439" s="38"/>
      <c r="K439" s="39"/>
      <c r="L439" s="39"/>
      <c r="M439" s="191"/>
      <c r="N439" s="191"/>
      <c r="O439" s="39"/>
      <c r="P439" s="39"/>
      <c r="Q439" s="58"/>
    </row>
    <row r="440" spans="1:17">
      <c r="A440" s="49"/>
      <c r="B440" s="31">
        <v>16</v>
      </c>
      <c r="C440" s="291" t="s">
        <v>367</v>
      </c>
      <c r="D440" s="291"/>
      <c r="E440" s="291"/>
      <c r="F440" s="291"/>
      <c r="G440" s="291"/>
      <c r="H440" s="291"/>
      <c r="I440" s="34">
        <v>600</v>
      </c>
      <c r="J440" s="34"/>
      <c r="K440" s="36">
        <v>26150</v>
      </c>
      <c r="L440" s="36">
        <f t="shared" ref="L440" si="351">I440*K440</f>
        <v>15690000</v>
      </c>
      <c r="M440" s="189">
        <v>400</v>
      </c>
      <c r="N440" s="189"/>
      <c r="O440" s="36">
        <v>26150</v>
      </c>
      <c r="P440" s="36">
        <f t="shared" ref="P440" si="352">M440*O440</f>
        <v>10460000</v>
      </c>
      <c r="Q440" s="58"/>
    </row>
    <row r="441" spans="1:17">
      <c r="A441" s="37"/>
      <c r="B441" s="52"/>
      <c r="C441" s="289" t="s">
        <v>180</v>
      </c>
      <c r="D441" s="289"/>
      <c r="E441" s="289"/>
      <c r="F441" s="289"/>
      <c r="G441" s="289"/>
      <c r="H441" s="289"/>
      <c r="I441" s="38"/>
      <c r="J441" s="38"/>
      <c r="K441" s="39"/>
      <c r="L441" s="39"/>
      <c r="M441" s="191"/>
      <c r="N441" s="191"/>
      <c r="O441" s="39"/>
      <c r="P441" s="39"/>
      <c r="Q441" s="58"/>
    </row>
    <row r="442" spans="1:17">
      <c r="A442" s="37"/>
      <c r="B442" s="49">
        <v>17</v>
      </c>
      <c r="C442" s="290" t="s">
        <v>368</v>
      </c>
      <c r="D442" s="290"/>
      <c r="E442" s="290"/>
      <c r="F442" s="290"/>
      <c r="G442" s="290"/>
      <c r="H442" s="290"/>
      <c r="I442" s="34">
        <v>45</v>
      </c>
      <c r="J442" s="34" t="s">
        <v>245</v>
      </c>
      <c r="K442" s="36">
        <v>600000</v>
      </c>
      <c r="L442" s="36">
        <f>+I442*K442</f>
        <v>27000000</v>
      </c>
      <c r="M442" s="189">
        <v>15</v>
      </c>
      <c r="N442" s="189" t="s">
        <v>245</v>
      </c>
      <c r="O442" s="36">
        <v>600000</v>
      </c>
      <c r="P442" s="36">
        <f>+M442*O442</f>
        <v>9000000</v>
      </c>
      <c r="Q442" s="58"/>
    </row>
    <row r="443" spans="1:17">
      <c r="A443" s="37"/>
      <c r="B443" s="37"/>
      <c r="C443" s="290" t="s">
        <v>933</v>
      </c>
      <c r="D443" s="290"/>
      <c r="E443" s="290"/>
      <c r="F443" s="290"/>
      <c r="G443" s="290"/>
      <c r="H443" s="290"/>
      <c r="I443" s="38"/>
      <c r="J443" s="38"/>
      <c r="K443" s="39"/>
      <c r="L443" s="39"/>
      <c r="M443" s="191"/>
      <c r="N443" s="191"/>
      <c r="O443" s="39"/>
      <c r="P443" s="39"/>
      <c r="Q443" s="58"/>
    </row>
    <row r="444" spans="1:17">
      <c r="A444" s="37"/>
      <c r="B444" s="31">
        <v>18</v>
      </c>
      <c r="C444" s="291" t="s">
        <v>368</v>
      </c>
      <c r="D444" s="291"/>
      <c r="E444" s="291"/>
      <c r="F444" s="291"/>
      <c r="G444" s="291"/>
      <c r="H444" s="291"/>
      <c r="I444" s="34">
        <v>18</v>
      </c>
      <c r="J444" s="34" t="s">
        <v>245</v>
      </c>
      <c r="K444" s="36">
        <v>510000</v>
      </c>
      <c r="L444" s="36">
        <f>+I444*K444</f>
        <v>9180000</v>
      </c>
      <c r="M444" s="189">
        <v>14</v>
      </c>
      <c r="N444" s="189" t="s">
        <v>245</v>
      </c>
      <c r="O444" s="36">
        <v>510000</v>
      </c>
      <c r="P444" s="36">
        <f>+M444*O444</f>
        <v>7140000</v>
      </c>
      <c r="Q444" s="58"/>
    </row>
    <row r="445" spans="1:17">
      <c r="A445" s="37"/>
      <c r="B445" s="52"/>
      <c r="C445" s="289" t="s">
        <v>932</v>
      </c>
      <c r="D445" s="289"/>
      <c r="E445" s="289"/>
      <c r="F445" s="289"/>
      <c r="G445" s="289"/>
      <c r="H445" s="289"/>
      <c r="I445" s="38"/>
      <c r="J445" s="38"/>
      <c r="K445" s="39"/>
      <c r="L445" s="39"/>
      <c r="M445" s="191"/>
      <c r="N445" s="191"/>
      <c r="O445" s="39"/>
      <c r="P445" s="39"/>
      <c r="Q445" s="58"/>
    </row>
    <row r="446" spans="1:17">
      <c r="A446" s="37"/>
      <c r="B446" s="49">
        <v>19</v>
      </c>
      <c r="C446" s="290" t="s">
        <v>368</v>
      </c>
      <c r="D446" s="290"/>
      <c r="E446" s="290"/>
      <c r="F446" s="290"/>
      <c r="G446" s="290"/>
      <c r="H446" s="290"/>
      <c r="I446" s="34">
        <v>40</v>
      </c>
      <c r="J446" s="34" t="s">
        <v>245</v>
      </c>
      <c r="K446" s="36">
        <v>510000</v>
      </c>
      <c r="L446" s="36">
        <f>+I446*K446</f>
        <v>20400000</v>
      </c>
      <c r="M446" s="189">
        <v>2</v>
      </c>
      <c r="N446" s="189" t="s">
        <v>245</v>
      </c>
      <c r="O446" s="36">
        <v>700000</v>
      </c>
      <c r="P446" s="36">
        <f>+M446*O446</f>
        <v>1400000</v>
      </c>
      <c r="Q446" s="58"/>
    </row>
    <row r="447" spans="1:17">
      <c r="A447" s="37"/>
      <c r="B447" s="37"/>
      <c r="C447" s="290" t="s">
        <v>935</v>
      </c>
      <c r="D447" s="290"/>
      <c r="E447" s="290"/>
      <c r="F447" s="290"/>
      <c r="G447" s="290"/>
      <c r="H447" s="290"/>
      <c r="I447" s="38"/>
      <c r="J447" s="38"/>
      <c r="K447" s="39"/>
      <c r="L447" s="39"/>
      <c r="M447" s="191"/>
      <c r="N447" s="191"/>
      <c r="O447" s="39"/>
      <c r="P447" s="39"/>
      <c r="Q447" s="58"/>
    </row>
    <row r="448" spans="1:17">
      <c r="A448" s="37"/>
      <c r="B448" s="31">
        <v>20</v>
      </c>
      <c r="C448" s="291" t="s">
        <v>368</v>
      </c>
      <c r="D448" s="291"/>
      <c r="E448" s="291"/>
      <c r="F448" s="291"/>
      <c r="G448" s="291"/>
      <c r="H448" s="291"/>
      <c r="I448" s="34">
        <v>15</v>
      </c>
      <c r="J448" s="34" t="s">
        <v>245</v>
      </c>
      <c r="K448" s="36">
        <v>600000</v>
      </c>
      <c r="L448" s="36">
        <f>+I448*K448</f>
        <v>9000000</v>
      </c>
      <c r="M448" s="189">
        <v>4</v>
      </c>
      <c r="N448" s="189" t="s">
        <v>245</v>
      </c>
      <c r="O448" s="36">
        <v>600000</v>
      </c>
      <c r="P448" s="36">
        <f>+M448*O448</f>
        <v>2400000</v>
      </c>
      <c r="Q448" s="58"/>
    </row>
    <row r="449" spans="1:17">
      <c r="A449" s="52"/>
      <c r="B449" s="52"/>
      <c r="C449" s="289" t="s">
        <v>934</v>
      </c>
      <c r="D449" s="289"/>
      <c r="E449" s="289"/>
      <c r="F449" s="289"/>
      <c r="G449" s="289"/>
      <c r="H449" s="289"/>
      <c r="I449" s="38"/>
      <c r="J449" s="38"/>
      <c r="K449" s="39"/>
      <c r="L449" s="39"/>
      <c r="M449" s="191"/>
      <c r="N449" s="191"/>
      <c r="O449" s="39"/>
      <c r="P449" s="39"/>
      <c r="Q449" s="58"/>
    </row>
    <row r="450" spans="1:17">
      <c r="A450" s="52"/>
      <c r="B450" s="44">
        <v>21</v>
      </c>
      <c r="C450" s="318" t="s">
        <v>668</v>
      </c>
      <c r="D450" s="319"/>
      <c r="E450" s="319"/>
      <c r="F450" s="319"/>
      <c r="G450" s="319"/>
      <c r="H450" s="320"/>
      <c r="I450" s="38"/>
      <c r="J450" s="38"/>
      <c r="K450" s="39"/>
      <c r="L450" s="39"/>
      <c r="M450" s="191"/>
      <c r="N450" s="191"/>
      <c r="O450" s="39"/>
      <c r="P450" s="39">
        <v>500</v>
      </c>
      <c r="Q450" s="58"/>
    </row>
    <row r="451" spans="1:17">
      <c r="A451" s="140" t="s">
        <v>373</v>
      </c>
      <c r="B451" s="387" t="s">
        <v>374</v>
      </c>
      <c r="C451" s="387"/>
      <c r="D451" s="387"/>
      <c r="E451" s="387"/>
      <c r="F451" s="387"/>
      <c r="G451" s="387"/>
      <c r="H451" s="387"/>
      <c r="I451" s="24"/>
      <c r="J451" s="13"/>
      <c r="K451" s="22"/>
      <c r="L451" s="26">
        <f>SUM(L452)</f>
        <v>15000000</v>
      </c>
      <c r="M451" s="96"/>
      <c r="N451" s="97"/>
      <c r="O451" s="22"/>
      <c r="P451" s="26">
        <f>SUM(P452:P453)</f>
        <v>11000000</v>
      </c>
      <c r="Q451" s="58"/>
    </row>
    <row r="452" spans="1:17">
      <c r="A452" s="148"/>
      <c r="B452" s="31">
        <v>1</v>
      </c>
      <c r="C452" s="291" t="s">
        <v>375</v>
      </c>
      <c r="D452" s="291"/>
      <c r="E452" s="291"/>
      <c r="F452" s="291"/>
      <c r="G452" s="291"/>
      <c r="H452" s="291"/>
      <c r="I452" s="34">
        <v>1500</v>
      </c>
      <c r="J452" s="34"/>
      <c r="K452" s="36">
        <v>10000</v>
      </c>
      <c r="L452" s="36">
        <f>I452*K452</f>
        <v>15000000</v>
      </c>
      <c r="M452" s="189">
        <v>1100</v>
      </c>
      <c r="N452" s="189"/>
      <c r="O452" s="36">
        <v>10000</v>
      </c>
      <c r="P452" s="36">
        <f>M452*O452</f>
        <v>11000000</v>
      </c>
      <c r="Q452" s="58"/>
    </row>
    <row r="453" spans="1:17">
      <c r="A453" s="63"/>
      <c r="B453" s="52"/>
      <c r="C453" s="289" t="s">
        <v>180</v>
      </c>
      <c r="D453" s="289"/>
      <c r="E453" s="289"/>
      <c r="F453" s="289"/>
      <c r="G453" s="289"/>
      <c r="H453" s="289"/>
      <c r="I453" s="38"/>
      <c r="J453" s="38"/>
      <c r="K453" s="38"/>
      <c r="L453" s="38"/>
      <c r="M453" s="191"/>
      <c r="N453" s="191"/>
      <c r="O453" s="191"/>
      <c r="P453" s="191"/>
      <c r="Q453" s="58"/>
    </row>
    <row r="454" spans="1:17">
      <c r="A454" s="140" t="s">
        <v>376</v>
      </c>
      <c r="B454" s="329" t="s">
        <v>377</v>
      </c>
      <c r="C454" s="329"/>
      <c r="D454" s="329"/>
      <c r="E454" s="329"/>
      <c r="F454" s="329"/>
      <c r="G454" s="329"/>
      <c r="H454" s="329"/>
      <c r="I454" s="24"/>
      <c r="J454" s="13"/>
      <c r="K454" s="22"/>
      <c r="L454" s="26">
        <f>SUM(L455:L490)</f>
        <v>73115000</v>
      </c>
      <c r="M454" s="96"/>
      <c r="N454" s="97"/>
      <c r="O454" s="22"/>
      <c r="P454" s="26">
        <f>SUM(P455:P490)</f>
        <v>73115000</v>
      </c>
      <c r="Q454" s="58"/>
    </row>
    <row r="455" spans="1:17">
      <c r="A455" s="148"/>
      <c r="B455" s="31">
        <v>1</v>
      </c>
      <c r="C455" s="291" t="s">
        <v>378</v>
      </c>
      <c r="D455" s="291"/>
      <c r="E455" s="291"/>
      <c r="F455" s="291"/>
      <c r="G455" s="291"/>
      <c r="H455" s="291"/>
      <c r="I455" s="34">
        <v>5</v>
      </c>
      <c r="J455" s="34" t="s">
        <v>182</v>
      </c>
      <c r="K455" s="36">
        <v>4000</v>
      </c>
      <c r="L455" s="36">
        <f>+I455*K455</f>
        <v>20000</v>
      </c>
      <c r="M455" s="189">
        <v>5</v>
      </c>
      <c r="N455" s="189" t="s">
        <v>182</v>
      </c>
      <c r="O455" s="36">
        <v>4000</v>
      </c>
      <c r="P455" s="36">
        <f>+M455*O455</f>
        <v>20000</v>
      </c>
      <c r="Q455" s="58"/>
    </row>
    <row r="456" spans="1:17">
      <c r="A456" s="30"/>
      <c r="B456" s="52"/>
      <c r="C456" s="289" t="s">
        <v>180</v>
      </c>
      <c r="D456" s="289"/>
      <c r="E456" s="289"/>
      <c r="F456" s="289"/>
      <c r="G456" s="289"/>
      <c r="H456" s="289"/>
      <c r="I456" s="38"/>
      <c r="J456" s="38"/>
      <c r="K456" s="39"/>
      <c r="L456" s="39"/>
      <c r="M456" s="191"/>
      <c r="N456" s="191"/>
      <c r="O456" s="39"/>
      <c r="P456" s="39"/>
      <c r="Q456" s="58"/>
    </row>
    <row r="457" spans="1:17">
      <c r="A457" s="150"/>
      <c r="B457" s="49">
        <v>2</v>
      </c>
      <c r="C457" s="290" t="s">
        <v>379</v>
      </c>
      <c r="D457" s="290"/>
      <c r="E457" s="290"/>
      <c r="F457" s="290"/>
      <c r="G457" s="290"/>
      <c r="H457" s="290"/>
      <c r="I457" s="34">
        <v>10</v>
      </c>
      <c r="J457" s="34" t="s">
        <v>182</v>
      </c>
      <c r="K457" s="36">
        <v>80000</v>
      </c>
      <c r="L457" s="36">
        <f>+I457*K457</f>
        <v>800000</v>
      </c>
      <c r="M457" s="189">
        <v>10</v>
      </c>
      <c r="N457" s="189" t="s">
        <v>182</v>
      </c>
      <c r="O457" s="36">
        <v>80000</v>
      </c>
      <c r="P457" s="36">
        <f>+M457*O457</f>
        <v>800000</v>
      </c>
      <c r="Q457" s="58"/>
    </row>
    <row r="458" spans="1:17">
      <c r="A458" s="30"/>
      <c r="B458" s="52"/>
      <c r="C458" s="289" t="s">
        <v>380</v>
      </c>
      <c r="D458" s="289"/>
      <c r="E458" s="289"/>
      <c r="F458" s="289"/>
      <c r="G458" s="289"/>
      <c r="H458" s="289"/>
      <c r="I458" s="38"/>
      <c r="J458" s="38"/>
      <c r="K458" s="39"/>
      <c r="L458" s="39"/>
      <c r="M458" s="191"/>
      <c r="N458" s="191"/>
      <c r="O458" s="39"/>
      <c r="P458" s="39"/>
      <c r="Q458" s="58"/>
    </row>
    <row r="459" spans="1:17">
      <c r="A459" s="30"/>
      <c r="B459" s="49">
        <v>3</v>
      </c>
      <c r="C459" s="290" t="s">
        <v>381</v>
      </c>
      <c r="D459" s="290"/>
      <c r="E459" s="290"/>
      <c r="F459" s="290"/>
      <c r="G459" s="290"/>
      <c r="H459" s="290"/>
      <c r="I459" s="34">
        <v>10</v>
      </c>
      <c r="J459" s="34" t="s">
        <v>182</v>
      </c>
      <c r="K459" s="36">
        <v>100000</v>
      </c>
      <c r="L459" s="36">
        <f>+I459*K459</f>
        <v>1000000</v>
      </c>
      <c r="M459" s="189">
        <v>10</v>
      </c>
      <c r="N459" s="189" t="s">
        <v>182</v>
      </c>
      <c r="O459" s="36">
        <v>100000</v>
      </c>
      <c r="P459" s="36">
        <f>+M459*O459</f>
        <v>1000000</v>
      </c>
      <c r="Q459" s="58"/>
    </row>
    <row r="460" spans="1:17">
      <c r="A460" s="30"/>
      <c r="B460" s="37"/>
      <c r="C460" s="290" t="s">
        <v>380</v>
      </c>
      <c r="D460" s="290"/>
      <c r="E460" s="290"/>
      <c r="F460" s="290"/>
      <c r="G460" s="290"/>
      <c r="H460" s="290"/>
      <c r="I460" s="38"/>
      <c r="J460" s="38"/>
      <c r="K460" s="39"/>
      <c r="L460" s="39"/>
      <c r="M460" s="191"/>
      <c r="N460" s="191"/>
      <c r="O460" s="39"/>
      <c r="P460" s="39"/>
      <c r="Q460" s="58"/>
    </row>
    <row r="461" spans="1:17">
      <c r="A461" s="150"/>
      <c r="B461" s="31">
        <v>4</v>
      </c>
      <c r="C461" s="291" t="s">
        <v>382</v>
      </c>
      <c r="D461" s="291"/>
      <c r="E461" s="291"/>
      <c r="F461" s="291"/>
      <c r="G461" s="291"/>
      <c r="H461" s="291"/>
      <c r="I461" s="34">
        <v>10</v>
      </c>
      <c r="J461" s="34" t="s">
        <v>182</v>
      </c>
      <c r="K461" s="36">
        <v>125000</v>
      </c>
      <c r="L461" s="36">
        <f>+I461*K461</f>
        <v>1250000</v>
      </c>
      <c r="M461" s="189">
        <v>10</v>
      </c>
      <c r="N461" s="189" t="s">
        <v>182</v>
      </c>
      <c r="O461" s="36">
        <v>125000</v>
      </c>
      <c r="P461" s="36">
        <f>+M461*O461</f>
        <v>1250000</v>
      </c>
      <c r="Q461" s="58"/>
    </row>
    <row r="462" spans="1:17">
      <c r="A462" s="30"/>
      <c r="B462" s="52"/>
      <c r="C462" s="289" t="s">
        <v>383</v>
      </c>
      <c r="D462" s="289"/>
      <c r="E462" s="289"/>
      <c r="F462" s="289"/>
      <c r="G462" s="289"/>
      <c r="H462" s="289"/>
      <c r="I462" s="38"/>
      <c r="J462" s="38"/>
      <c r="K462" s="39"/>
      <c r="L462" s="39"/>
      <c r="M462" s="191"/>
      <c r="N462" s="191"/>
      <c r="O462" s="39"/>
      <c r="P462" s="39"/>
      <c r="Q462" s="58"/>
    </row>
    <row r="463" spans="1:17">
      <c r="A463" s="30"/>
      <c r="B463" s="31">
        <v>5</v>
      </c>
      <c r="C463" s="290" t="s">
        <v>384</v>
      </c>
      <c r="D463" s="290"/>
      <c r="E463" s="290"/>
      <c r="F463" s="290"/>
      <c r="G463" s="290"/>
      <c r="H463" s="290"/>
      <c r="I463" s="34">
        <v>30</v>
      </c>
      <c r="J463" s="34" t="s">
        <v>182</v>
      </c>
      <c r="K463" s="36">
        <v>310000</v>
      </c>
      <c r="L463" s="36">
        <f>+I463*K463</f>
        <v>9300000</v>
      </c>
      <c r="M463" s="189">
        <v>30</v>
      </c>
      <c r="N463" s="189" t="s">
        <v>182</v>
      </c>
      <c r="O463" s="36">
        <v>310000</v>
      </c>
      <c r="P463" s="36">
        <f>+M463*O463</f>
        <v>9300000</v>
      </c>
      <c r="Q463" s="58"/>
    </row>
    <row r="464" spans="1:17">
      <c r="A464" s="30"/>
      <c r="B464" s="63"/>
      <c r="C464" s="289" t="s">
        <v>385</v>
      </c>
      <c r="D464" s="289"/>
      <c r="E464" s="289"/>
      <c r="F464" s="289"/>
      <c r="G464" s="289"/>
      <c r="H464" s="289"/>
      <c r="I464" s="38"/>
      <c r="J464" s="38"/>
      <c r="K464" s="39"/>
      <c r="L464" s="39"/>
      <c r="M464" s="191"/>
      <c r="N464" s="191"/>
      <c r="O464" s="39"/>
      <c r="P464" s="39"/>
      <c r="Q464" s="58"/>
    </row>
    <row r="465" spans="1:17">
      <c r="A465" s="30"/>
      <c r="B465" s="31">
        <v>6</v>
      </c>
      <c r="C465" s="290" t="s">
        <v>384</v>
      </c>
      <c r="D465" s="290"/>
      <c r="E465" s="290"/>
      <c r="F465" s="290"/>
      <c r="G465" s="290"/>
      <c r="H465" s="290"/>
      <c r="I465" s="34">
        <v>25</v>
      </c>
      <c r="J465" s="34" t="s">
        <v>182</v>
      </c>
      <c r="K465" s="36">
        <v>300000</v>
      </c>
      <c r="L465" s="36">
        <f>+I465*K465</f>
        <v>7500000</v>
      </c>
      <c r="M465" s="189">
        <v>25</v>
      </c>
      <c r="N465" s="189" t="s">
        <v>182</v>
      </c>
      <c r="O465" s="36">
        <v>300000</v>
      </c>
      <c r="P465" s="36">
        <f>+M465*O465</f>
        <v>7500000</v>
      </c>
      <c r="Q465" s="58"/>
    </row>
    <row r="466" spans="1:17">
      <c r="A466" s="30"/>
      <c r="B466" s="63"/>
      <c r="C466" s="289" t="s">
        <v>386</v>
      </c>
      <c r="D466" s="289"/>
      <c r="E466" s="289"/>
      <c r="F466" s="289"/>
      <c r="G466" s="289"/>
      <c r="H466" s="289"/>
      <c r="I466" s="38"/>
      <c r="J466" s="38"/>
      <c r="K466" s="39"/>
      <c r="L466" s="39"/>
      <c r="M466" s="191"/>
      <c r="N466" s="191"/>
      <c r="O466" s="39"/>
      <c r="P466" s="39"/>
      <c r="Q466" s="58"/>
    </row>
    <row r="467" spans="1:17">
      <c r="A467" s="30"/>
      <c r="B467" s="31">
        <v>7</v>
      </c>
      <c r="C467" s="290" t="s">
        <v>384</v>
      </c>
      <c r="D467" s="290"/>
      <c r="E467" s="290"/>
      <c r="F467" s="290"/>
      <c r="G467" s="290"/>
      <c r="H467" s="290"/>
      <c r="I467" s="34">
        <v>15</v>
      </c>
      <c r="J467" s="34" t="s">
        <v>182</v>
      </c>
      <c r="K467" s="36">
        <v>355000</v>
      </c>
      <c r="L467" s="36">
        <f>+I467*K467</f>
        <v>5325000</v>
      </c>
      <c r="M467" s="189">
        <v>15</v>
      </c>
      <c r="N467" s="189" t="s">
        <v>182</v>
      </c>
      <c r="O467" s="36">
        <v>355000</v>
      </c>
      <c r="P467" s="36">
        <f>+M467*O467</f>
        <v>5325000</v>
      </c>
      <c r="Q467" s="58"/>
    </row>
    <row r="468" spans="1:17">
      <c r="A468" s="30"/>
      <c r="B468" s="52"/>
      <c r="C468" s="289" t="s">
        <v>387</v>
      </c>
      <c r="D468" s="289"/>
      <c r="E468" s="289"/>
      <c r="F468" s="289"/>
      <c r="G468" s="289"/>
      <c r="H468" s="289"/>
      <c r="I468" s="38"/>
      <c r="J468" s="38"/>
      <c r="K468" s="39"/>
      <c r="L468" s="39"/>
      <c r="M468" s="191"/>
      <c r="N468" s="191"/>
      <c r="O468" s="39"/>
      <c r="P468" s="39"/>
      <c r="Q468" s="58"/>
    </row>
    <row r="469" spans="1:17">
      <c r="A469" s="30"/>
      <c r="B469" s="31">
        <v>8</v>
      </c>
      <c r="C469" s="290" t="s">
        <v>384</v>
      </c>
      <c r="D469" s="290"/>
      <c r="E469" s="290"/>
      <c r="F469" s="290"/>
      <c r="G469" s="290"/>
      <c r="H469" s="290"/>
      <c r="I469" s="34">
        <v>15</v>
      </c>
      <c r="J469" s="34" t="s">
        <v>182</v>
      </c>
      <c r="K469" s="36">
        <v>396000</v>
      </c>
      <c r="L469" s="36">
        <f>+I469*K469</f>
        <v>5940000</v>
      </c>
      <c r="M469" s="189">
        <v>15</v>
      </c>
      <c r="N469" s="189" t="s">
        <v>182</v>
      </c>
      <c r="O469" s="36">
        <v>396000</v>
      </c>
      <c r="P469" s="36">
        <f>+M469*O469</f>
        <v>5940000</v>
      </c>
      <c r="Q469" s="58"/>
    </row>
    <row r="470" spans="1:17">
      <c r="A470" s="30"/>
      <c r="B470" s="63"/>
      <c r="C470" s="289" t="s">
        <v>388</v>
      </c>
      <c r="D470" s="289"/>
      <c r="E470" s="289"/>
      <c r="F470" s="289"/>
      <c r="G470" s="289"/>
      <c r="H470" s="289"/>
      <c r="I470" s="38"/>
      <c r="J470" s="38"/>
      <c r="K470" s="39"/>
      <c r="L470" s="39"/>
      <c r="M470" s="191"/>
      <c r="N470" s="191"/>
      <c r="O470" s="39"/>
      <c r="P470" s="39"/>
      <c r="Q470" s="58"/>
    </row>
    <row r="471" spans="1:17">
      <c r="A471" s="30"/>
      <c r="B471" s="330">
        <v>9</v>
      </c>
      <c r="C471" s="291" t="s">
        <v>389</v>
      </c>
      <c r="D471" s="291"/>
      <c r="E471" s="291"/>
      <c r="F471" s="291"/>
      <c r="G471" s="291"/>
      <c r="H471" s="291"/>
      <c r="I471" s="34">
        <v>25</v>
      </c>
      <c r="J471" s="34" t="s">
        <v>182</v>
      </c>
      <c r="K471" s="36">
        <v>110000</v>
      </c>
      <c r="L471" s="36">
        <f>+I471*K471</f>
        <v>2750000</v>
      </c>
      <c r="M471" s="189">
        <v>25</v>
      </c>
      <c r="N471" s="189" t="s">
        <v>182</v>
      </c>
      <c r="O471" s="36">
        <v>110000</v>
      </c>
      <c r="P471" s="36">
        <f>+M471*O471</f>
        <v>2750000</v>
      </c>
      <c r="Q471" s="58"/>
    </row>
    <row r="472" spans="1:17">
      <c r="A472" s="30"/>
      <c r="B472" s="331"/>
      <c r="C472" s="289" t="s">
        <v>390</v>
      </c>
      <c r="D472" s="289"/>
      <c r="E472" s="289"/>
      <c r="F472" s="289"/>
      <c r="G472" s="289"/>
      <c r="H472" s="289"/>
      <c r="I472" s="38"/>
      <c r="J472" s="38"/>
      <c r="K472" s="39"/>
      <c r="L472" s="39"/>
      <c r="M472" s="191"/>
      <c r="N472" s="191"/>
      <c r="O472" s="39"/>
      <c r="P472" s="39"/>
      <c r="Q472" s="58"/>
    </row>
    <row r="473" spans="1:17">
      <c r="A473" s="30"/>
      <c r="B473" s="31">
        <v>10</v>
      </c>
      <c r="C473" s="291" t="s">
        <v>389</v>
      </c>
      <c r="D473" s="291"/>
      <c r="E473" s="291"/>
      <c r="F473" s="291"/>
      <c r="G473" s="291"/>
      <c r="H473" s="291"/>
      <c r="I473" s="34">
        <v>25</v>
      </c>
      <c r="J473" s="34" t="s">
        <v>182</v>
      </c>
      <c r="K473" s="36">
        <v>110000</v>
      </c>
      <c r="L473" s="36">
        <f>+I473*K473</f>
        <v>2750000</v>
      </c>
      <c r="M473" s="189">
        <v>25</v>
      </c>
      <c r="N473" s="189" t="s">
        <v>182</v>
      </c>
      <c r="O473" s="36">
        <v>110000</v>
      </c>
      <c r="P473" s="36">
        <f>+M473*O473</f>
        <v>2750000</v>
      </c>
      <c r="Q473" s="58"/>
    </row>
    <row r="474" spans="1:17">
      <c r="A474" s="30"/>
      <c r="B474" s="63"/>
      <c r="C474" s="289" t="s">
        <v>391</v>
      </c>
      <c r="D474" s="289"/>
      <c r="E474" s="289"/>
      <c r="F474" s="289"/>
      <c r="G474" s="289"/>
      <c r="H474" s="289"/>
      <c r="I474" s="38"/>
      <c r="J474" s="38"/>
      <c r="K474" s="39"/>
      <c r="L474" s="39"/>
      <c r="M474" s="191"/>
      <c r="N474" s="191"/>
      <c r="O474" s="39"/>
      <c r="P474" s="39"/>
      <c r="Q474" s="58"/>
    </row>
    <row r="475" spans="1:17">
      <c r="A475" s="30"/>
      <c r="B475" s="31">
        <v>11</v>
      </c>
      <c r="C475" s="291" t="s">
        <v>392</v>
      </c>
      <c r="D475" s="291"/>
      <c r="E475" s="291"/>
      <c r="F475" s="291"/>
      <c r="G475" s="291"/>
      <c r="H475" s="291"/>
      <c r="I475" s="34">
        <v>80</v>
      </c>
      <c r="J475" s="34" t="s">
        <v>182</v>
      </c>
      <c r="K475" s="36">
        <v>91000</v>
      </c>
      <c r="L475" s="36">
        <f>+I475*K475</f>
        <v>7280000</v>
      </c>
      <c r="M475" s="189">
        <v>80</v>
      </c>
      <c r="N475" s="189" t="s">
        <v>182</v>
      </c>
      <c r="O475" s="36">
        <v>91000</v>
      </c>
      <c r="P475" s="36">
        <f>+M475*O475</f>
        <v>7280000</v>
      </c>
      <c r="Q475" s="58"/>
    </row>
    <row r="476" spans="1:17">
      <c r="A476" s="30"/>
      <c r="B476" s="63"/>
      <c r="C476" s="289" t="s">
        <v>393</v>
      </c>
      <c r="D476" s="289"/>
      <c r="E476" s="289"/>
      <c r="F476" s="289"/>
      <c r="G476" s="289"/>
      <c r="H476" s="289"/>
      <c r="I476" s="38"/>
      <c r="J476" s="38"/>
      <c r="K476" s="39"/>
      <c r="L476" s="39"/>
      <c r="M476" s="191"/>
      <c r="N476" s="191"/>
      <c r="O476" s="39"/>
      <c r="P476" s="39"/>
      <c r="Q476" s="58"/>
    </row>
    <row r="477" spans="1:17">
      <c r="A477" s="30"/>
      <c r="B477" s="148">
        <v>12</v>
      </c>
      <c r="C477" s="290" t="s">
        <v>392</v>
      </c>
      <c r="D477" s="290"/>
      <c r="E477" s="290"/>
      <c r="F477" s="290"/>
      <c r="G477" s="290"/>
      <c r="H477" s="290"/>
      <c r="I477" s="34">
        <v>50</v>
      </c>
      <c r="J477" s="34" t="s">
        <v>182</v>
      </c>
      <c r="K477" s="36">
        <v>150000</v>
      </c>
      <c r="L477" s="36">
        <f>+I477*K477</f>
        <v>7500000</v>
      </c>
      <c r="M477" s="189">
        <v>50</v>
      </c>
      <c r="N477" s="189" t="s">
        <v>182</v>
      </c>
      <c r="O477" s="36">
        <v>150000</v>
      </c>
      <c r="P477" s="36">
        <f>+M477*O477</f>
        <v>7500000</v>
      </c>
      <c r="Q477" s="58"/>
    </row>
    <row r="478" spans="1:17">
      <c r="A478" s="30"/>
      <c r="B478" s="63"/>
      <c r="C478" s="289" t="s">
        <v>394</v>
      </c>
      <c r="D478" s="289"/>
      <c r="E478" s="289"/>
      <c r="F478" s="289"/>
      <c r="G478" s="289"/>
      <c r="H478" s="289"/>
      <c r="I478" s="38"/>
      <c r="J478" s="38"/>
      <c r="K478" s="39"/>
      <c r="L478" s="39"/>
      <c r="M478" s="191"/>
      <c r="N478" s="191"/>
      <c r="O478" s="39"/>
      <c r="P478" s="39"/>
      <c r="Q478" s="58"/>
    </row>
    <row r="479" spans="1:17">
      <c r="A479" s="30"/>
      <c r="B479" s="148">
        <v>13</v>
      </c>
      <c r="C479" s="290" t="s">
        <v>392</v>
      </c>
      <c r="D479" s="290"/>
      <c r="E479" s="290"/>
      <c r="F479" s="290"/>
      <c r="G479" s="290"/>
      <c r="H479" s="290"/>
      <c r="I479" s="34">
        <v>25</v>
      </c>
      <c r="J479" s="34" t="s">
        <v>182</v>
      </c>
      <c r="K479" s="36">
        <v>120000</v>
      </c>
      <c r="L479" s="36">
        <f>+I479*K479</f>
        <v>3000000</v>
      </c>
      <c r="M479" s="189">
        <v>25</v>
      </c>
      <c r="N479" s="189" t="s">
        <v>182</v>
      </c>
      <c r="O479" s="36">
        <v>120000</v>
      </c>
      <c r="P479" s="36">
        <f>+M479*O479</f>
        <v>3000000</v>
      </c>
      <c r="Q479" s="58"/>
    </row>
    <row r="480" spans="1:17">
      <c r="A480" s="30"/>
      <c r="B480" s="30"/>
      <c r="C480" s="290" t="s">
        <v>395</v>
      </c>
      <c r="D480" s="290"/>
      <c r="E480" s="290"/>
      <c r="F480" s="290"/>
      <c r="G480" s="290"/>
      <c r="H480" s="290"/>
      <c r="I480" s="38"/>
      <c r="J480" s="38"/>
      <c r="K480" s="39"/>
      <c r="L480" s="39"/>
      <c r="M480" s="191"/>
      <c r="N480" s="191"/>
      <c r="O480" s="39"/>
      <c r="P480" s="39"/>
      <c r="Q480" s="58"/>
    </row>
    <row r="481" spans="1:17">
      <c r="A481" s="30"/>
      <c r="B481" s="31">
        <v>14</v>
      </c>
      <c r="C481" s="291" t="s">
        <v>389</v>
      </c>
      <c r="D481" s="291"/>
      <c r="E481" s="291"/>
      <c r="F481" s="291"/>
      <c r="G481" s="291"/>
      <c r="H481" s="291"/>
      <c r="I481" s="34">
        <v>5</v>
      </c>
      <c r="J481" s="34" t="s">
        <v>182</v>
      </c>
      <c r="K481" s="36">
        <v>180000</v>
      </c>
      <c r="L481" s="36">
        <f>+I481*K481</f>
        <v>900000</v>
      </c>
      <c r="M481" s="189">
        <v>5</v>
      </c>
      <c r="N481" s="189" t="s">
        <v>182</v>
      </c>
      <c r="O481" s="36">
        <v>180000</v>
      </c>
      <c r="P481" s="36">
        <f>+M481*O481</f>
        <v>900000</v>
      </c>
      <c r="Q481" s="58"/>
    </row>
    <row r="482" spans="1:17">
      <c r="A482" s="30"/>
      <c r="B482" s="63"/>
      <c r="C482" s="289" t="s">
        <v>396</v>
      </c>
      <c r="D482" s="289"/>
      <c r="E482" s="289"/>
      <c r="F482" s="289"/>
      <c r="G482" s="289"/>
      <c r="H482" s="289"/>
      <c r="I482" s="38"/>
      <c r="J482" s="38"/>
      <c r="K482" s="39"/>
      <c r="L482" s="39"/>
      <c r="M482" s="191"/>
      <c r="N482" s="191"/>
      <c r="O482" s="39"/>
      <c r="P482" s="39"/>
      <c r="Q482" s="58"/>
    </row>
    <row r="483" spans="1:17">
      <c r="A483" s="30"/>
      <c r="B483" s="31">
        <v>15</v>
      </c>
      <c r="C483" s="290" t="s">
        <v>389</v>
      </c>
      <c r="D483" s="290"/>
      <c r="E483" s="290"/>
      <c r="F483" s="290"/>
      <c r="G483" s="290"/>
      <c r="H483" s="290"/>
      <c r="I483" s="34">
        <v>50</v>
      </c>
      <c r="J483" s="34" t="s">
        <v>182</v>
      </c>
      <c r="K483" s="36">
        <v>36000</v>
      </c>
      <c r="L483" s="36">
        <f>+I483*K483</f>
        <v>1800000</v>
      </c>
      <c r="M483" s="189">
        <v>50</v>
      </c>
      <c r="N483" s="189" t="s">
        <v>182</v>
      </c>
      <c r="O483" s="36">
        <v>36000</v>
      </c>
      <c r="P483" s="36">
        <f>+M483*O483</f>
        <v>1800000</v>
      </c>
      <c r="Q483" s="58"/>
    </row>
    <row r="484" spans="1:17">
      <c r="A484" s="30"/>
      <c r="B484" s="63"/>
      <c r="C484" s="289" t="s">
        <v>397</v>
      </c>
      <c r="D484" s="289"/>
      <c r="E484" s="289"/>
      <c r="F484" s="289"/>
      <c r="G484" s="289"/>
      <c r="H484" s="289"/>
      <c r="I484" s="38"/>
      <c r="J484" s="38"/>
      <c r="K484" s="39"/>
      <c r="L484" s="39"/>
      <c r="M484" s="191"/>
      <c r="N484" s="191"/>
      <c r="O484" s="39"/>
      <c r="P484" s="39"/>
      <c r="Q484" s="58"/>
    </row>
    <row r="485" spans="1:17">
      <c r="A485" s="30"/>
      <c r="B485" s="31">
        <v>16</v>
      </c>
      <c r="C485" s="290" t="s">
        <v>398</v>
      </c>
      <c r="D485" s="290"/>
      <c r="E485" s="290"/>
      <c r="F485" s="290"/>
      <c r="G485" s="290"/>
      <c r="H485" s="290"/>
      <c r="I485" s="34">
        <v>36</v>
      </c>
      <c r="J485" s="34" t="s">
        <v>182</v>
      </c>
      <c r="K485" s="36">
        <v>100000</v>
      </c>
      <c r="L485" s="36">
        <f>+I485*K485</f>
        <v>3600000</v>
      </c>
      <c r="M485" s="189">
        <v>36</v>
      </c>
      <c r="N485" s="189" t="s">
        <v>182</v>
      </c>
      <c r="O485" s="36">
        <v>100000</v>
      </c>
      <c r="P485" s="36">
        <f>+M485*O485</f>
        <v>3600000</v>
      </c>
      <c r="Q485" s="58"/>
    </row>
    <row r="486" spans="1:17">
      <c r="A486" s="30"/>
      <c r="B486" s="30"/>
      <c r="C486" s="289" t="s">
        <v>399</v>
      </c>
      <c r="D486" s="289"/>
      <c r="E486" s="289"/>
      <c r="F486" s="289"/>
      <c r="G486" s="289"/>
      <c r="H486" s="289"/>
      <c r="I486" s="38"/>
      <c r="J486" s="38"/>
      <c r="K486" s="39"/>
      <c r="L486" s="39"/>
      <c r="M486" s="191"/>
      <c r="N486" s="191"/>
      <c r="O486" s="39"/>
      <c r="P486" s="39"/>
      <c r="Q486" s="58"/>
    </row>
    <row r="487" spans="1:17">
      <c r="A487" s="30"/>
      <c r="B487" s="31">
        <v>17</v>
      </c>
      <c r="C487" s="290" t="s">
        <v>398</v>
      </c>
      <c r="D487" s="290"/>
      <c r="E487" s="290"/>
      <c r="F487" s="290"/>
      <c r="G487" s="290"/>
      <c r="H487" s="290"/>
      <c r="I487" s="34">
        <v>40</v>
      </c>
      <c r="J487" s="34" t="s">
        <v>182</v>
      </c>
      <c r="K487" s="36">
        <v>250000</v>
      </c>
      <c r="L487" s="36">
        <f>+I487*K487</f>
        <v>10000000</v>
      </c>
      <c r="M487" s="189">
        <v>40</v>
      </c>
      <c r="N487" s="189" t="s">
        <v>182</v>
      </c>
      <c r="O487" s="36">
        <v>250000</v>
      </c>
      <c r="P487" s="36">
        <f>+M487*O487</f>
        <v>10000000</v>
      </c>
      <c r="Q487" s="58"/>
    </row>
    <row r="488" spans="1:17">
      <c r="A488" s="30"/>
      <c r="B488" s="30"/>
      <c r="C488" s="289" t="s">
        <v>400</v>
      </c>
      <c r="D488" s="289"/>
      <c r="E488" s="289"/>
      <c r="F488" s="289"/>
      <c r="G488" s="289"/>
      <c r="H488" s="289"/>
      <c r="I488" s="38"/>
      <c r="J488" s="38"/>
      <c r="K488" s="39"/>
      <c r="L488" s="39"/>
      <c r="M488" s="191"/>
      <c r="N488" s="191"/>
      <c r="O488" s="39"/>
      <c r="P488" s="39"/>
      <c r="Q488" s="58"/>
    </row>
    <row r="489" spans="1:17">
      <c r="A489" s="30"/>
      <c r="B489" s="31">
        <v>18</v>
      </c>
      <c r="C489" s="290" t="s">
        <v>398</v>
      </c>
      <c r="D489" s="290"/>
      <c r="E489" s="290"/>
      <c r="F489" s="290"/>
      <c r="G489" s="290"/>
      <c r="H489" s="290"/>
      <c r="I489" s="34">
        <v>12</v>
      </c>
      <c r="J489" s="34" t="s">
        <v>182</v>
      </c>
      <c r="K489" s="36">
        <v>200000</v>
      </c>
      <c r="L489" s="36">
        <f>+I489*K489</f>
        <v>2400000</v>
      </c>
      <c r="M489" s="189">
        <v>12</v>
      </c>
      <c r="N489" s="189" t="s">
        <v>182</v>
      </c>
      <c r="O489" s="36">
        <v>200000</v>
      </c>
      <c r="P489" s="36">
        <f>+M489*O489</f>
        <v>2400000</v>
      </c>
      <c r="Q489" s="58"/>
    </row>
    <row r="490" spans="1:17">
      <c r="A490" s="30"/>
      <c r="B490" s="63"/>
      <c r="C490" s="289" t="s">
        <v>401</v>
      </c>
      <c r="D490" s="289"/>
      <c r="E490" s="289"/>
      <c r="F490" s="289"/>
      <c r="G490" s="289"/>
      <c r="H490" s="289"/>
      <c r="I490" s="38"/>
      <c r="J490" s="38"/>
      <c r="K490" s="39"/>
      <c r="L490" s="39"/>
      <c r="M490" s="191"/>
      <c r="N490" s="191"/>
      <c r="O490" s="39"/>
      <c r="P490" s="39"/>
      <c r="Q490" s="58"/>
    </row>
    <row r="491" spans="1:17">
      <c r="A491" s="140" t="s">
        <v>402</v>
      </c>
      <c r="B491" s="387" t="s">
        <v>403</v>
      </c>
      <c r="C491" s="387"/>
      <c r="D491" s="387"/>
      <c r="E491" s="387"/>
      <c r="F491" s="387"/>
      <c r="G491" s="387"/>
      <c r="H491" s="387"/>
      <c r="I491" s="24"/>
      <c r="J491" s="13"/>
      <c r="K491" s="22"/>
      <c r="L491" s="26">
        <f>SUM(L492:L637)</f>
        <v>291023000</v>
      </c>
      <c r="M491" s="96"/>
      <c r="N491" s="97"/>
      <c r="O491" s="22"/>
      <c r="P491" s="26">
        <f>SUM(P492:P637)</f>
        <v>291023000</v>
      </c>
      <c r="Q491" s="58">
        <v>437273483</v>
      </c>
    </row>
    <row r="492" spans="1:17">
      <c r="A492" s="148"/>
      <c r="B492" s="31">
        <v>1</v>
      </c>
      <c r="C492" s="294" t="s">
        <v>404</v>
      </c>
      <c r="D492" s="294"/>
      <c r="E492" s="294"/>
      <c r="F492" s="294"/>
      <c r="G492" s="294"/>
      <c r="H492" s="294"/>
      <c r="I492" s="34">
        <v>40</v>
      </c>
      <c r="J492" s="34" t="s">
        <v>405</v>
      </c>
      <c r="K492" s="36">
        <v>634000</v>
      </c>
      <c r="L492" s="36">
        <f>+I492*K492</f>
        <v>25360000</v>
      </c>
      <c r="M492" s="189">
        <v>40</v>
      </c>
      <c r="N492" s="189" t="s">
        <v>405</v>
      </c>
      <c r="O492" s="36">
        <v>634000</v>
      </c>
      <c r="P492" s="36">
        <f>+M492*O492</f>
        <v>25360000</v>
      </c>
      <c r="Q492" s="58"/>
    </row>
    <row r="493" spans="1:17">
      <c r="A493" s="30"/>
      <c r="B493" s="52"/>
      <c r="C493" s="289" t="s">
        <v>180</v>
      </c>
      <c r="D493" s="289"/>
      <c r="E493" s="289"/>
      <c r="F493" s="289"/>
      <c r="G493" s="289"/>
      <c r="H493" s="289"/>
      <c r="I493" s="38"/>
      <c r="J493" s="38"/>
      <c r="K493" s="39"/>
      <c r="L493" s="39"/>
      <c r="M493" s="191"/>
      <c r="N493" s="191"/>
      <c r="O493" s="39"/>
      <c r="P493" s="39"/>
      <c r="Q493" s="58"/>
    </row>
    <row r="494" spans="1:17">
      <c r="A494" s="150"/>
      <c r="B494" s="49">
        <v>2</v>
      </c>
      <c r="C494" s="290" t="s">
        <v>406</v>
      </c>
      <c r="D494" s="290"/>
      <c r="E494" s="290"/>
      <c r="F494" s="290"/>
      <c r="G494" s="290"/>
      <c r="H494" s="290"/>
      <c r="I494" s="34">
        <v>300</v>
      </c>
      <c r="J494" s="34" t="s">
        <v>342</v>
      </c>
      <c r="K494" s="36">
        <v>25000</v>
      </c>
      <c r="L494" s="36">
        <f>+I494*K494</f>
        <v>7500000</v>
      </c>
      <c r="M494" s="189">
        <v>300</v>
      </c>
      <c r="N494" s="189" t="s">
        <v>342</v>
      </c>
      <c r="O494" s="36">
        <v>25000</v>
      </c>
      <c r="P494" s="36">
        <f>+M494*O494</f>
        <v>7500000</v>
      </c>
      <c r="Q494" s="58"/>
    </row>
    <row r="495" spans="1:17">
      <c r="A495" s="30"/>
      <c r="B495" s="37"/>
      <c r="C495" s="290" t="s">
        <v>180</v>
      </c>
      <c r="D495" s="290"/>
      <c r="E495" s="290"/>
      <c r="F495" s="290"/>
      <c r="G495" s="290"/>
      <c r="H495" s="290"/>
      <c r="I495" s="38"/>
      <c r="J495" s="38"/>
      <c r="K495" s="39"/>
      <c r="L495" s="39"/>
      <c r="M495" s="191"/>
      <c r="N495" s="191"/>
      <c r="O495" s="39"/>
      <c r="P495" s="39"/>
      <c r="Q495" s="58"/>
    </row>
    <row r="496" spans="1:17">
      <c r="A496" s="150"/>
      <c r="B496" s="31">
        <v>3</v>
      </c>
      <c r="C496" s="291" t="s">
        <v>407</v>
      </c>
      <c r="D496" s="291"/>
      <c r="E496" s="291"/>
      <c r="F496" s="291"/>
      <c r="G496" s="291"/>
      <c r="H496" s="291"/>
      <c r="I496" s="34">
        <v>200</v>
      </c>
      <c r="J496" s="34" t="s">
        <v>257</v>
      </c>
      <c r="K496" s="36">
        <v>80000</v>
      </c>
      <c r="L496" s="36">
        <f>+I496*K496</f>
        <v>16000000</v>
      </c>
      <c r="M496" s="189">
        <v>200</v>
      </c>
      <c r="N496" s="189" t="s">
        <v>257</v>
      </c>
      <c r="O496" s="36">
        <v>80000</v>
      </c>
      <c r="P496" s="36">
        <f>+M496*O496</f>
        <v>16000000</v>
      </c>
      <c r="Q496" s="58"/>
    </row>
    <row r="497" spans="1:17">
      <c r="A497" s="30"/>
      <c r="B497" s="52"/>
      <c r="C497" s="289" t="s">
        <v>180</v>
      </c>
      <c r="D497" s="289"/>
      <c r="E497" s="289"/>
      <c r="F497" s="289"/>
      <c r="G497" s="289"/>
      <c r="H497" s="289"/>
      <c r="I497" s="38"/>
      <c r="J497" s="38"/>
      <c r="K497" s="39"/>
      <c r="L497" s="39"/>
      <c r="M497" s="191"/>
      <c r="N497" s="191"/>
      <c r="O497" s="39"/>
      <c r="P497" s="39"/>
      <c r="Q497" s="58"/>
    </row>
    <row r="498" spans="1:17">
      <c r="A498" s="150"/>
      <c r="B498" s="49">
        <v>4</v>
      </c>
      <c r="C498" s="290" t="s">
        <v>408</v>
      </c>
      <c r="D498" s="290"/>
      <c r="E498" s="290"/>
      <c r="F498" s="290"/>
      <c r="G498" s="290"/>
      <c r="H498" s="290"/>
      <c r="I498" s="34">
        <v>1</v>
      </c>
      <c r="J498" s="34" t="s">
        <v>409</v>
      </c>
      <c r="K498" s="36">
        <v>140000</v>
      </c>
      <c r="L498" s="36">
        <f>+I498*K498</f>
        <v>140000</v>
      </c>
      <c r="M498" s="189">
        <v>1</v>
      </c>
      <c r="N498" s="189" t="s">
        <v>409</v>
      </c>
      <c r="O498" s="36">
        <v>140000</v>
      </c>
      <c r="P498" s="36">
        <f>+M498*O498</f>
        <v>140000</v>
      </c>
      <c r="Q498" s="58"/>
    </row>
    <row r="499" spans="1:17">
      <c r="A499" s="30"/>
      <c r="B499" s="37"/>
      <c r="C499" s="290" t="s">
        <v>180</v>
      </c>
      <c r="D499" s="290"/>
      <c r="E499" s="290"/>
      <c r="F499" s="290"/>
      <c r="G499" s="290"/>
      <c r="H499" s="290"/>
      <c r="I499" s="38"/>
      <c r="J499" s="38"/>
      <c r="K499" s="39"/>
      <c r="L499" s="39"/>
      <c r="M499" s="191"/>
      <c r="N499" s="191"/>
      <c r="O499" s="39"/>
      <c r="P499" s="39"/>
      <c r="Q499" s="58"/>
    </row>
    <row r="500" spans="1:17">
      <c r="A500" s="150"/>
      <c r="B500" s="31">
        <v>5</v>
      </c>
      <c r="C500" s="291" t="s">
        <v>410</v>
      </c>
      <c r="D500" s="291"/>
      <c r="E500" s="291"/>
      <c r="F500" s="291"/>
      <c r="G500" s="291"/>
      <c r="H500" s="291"/>
      <c r="I500" s="34">
        <v>15</v>
      </c>
      <c r="J500" s="34" t="s">
        <v>411</v>
      </c>
      <c r="K500" s="36">
        <v>285000</v>
      </c>
      <c r="L500" s="36">
        <f>+I500*K500</f>
        <v>4275000</v>
      </c>
      <c r="M500" s="189">
        <v>15</v>
      </c>
      <c r="N500" s="189" t="s">
        <v>411</v>
      </c>
      <c r="O500" s="36">
        <v>285000</v>
      </c>
      <c r="P500" s="36">
        <f>+M500*O500</f>
        <v>4275000</v>
      </c>
      <c r="Q500" s="58"/>
    </row>
    <row r="501" spans="1:17">
      <c r="A501" s="30"/>
      <c r="B501" s="52"/>
      <c r="C501" s="289" t="s">
        <v>180</v>
      </c>
      <c r="D501" s="289"/>
      <c r="E501" s="289"/>
      <c r="F501" s="289"/>
      <c r="G501" s="289"/>
      <c r="H501" s="289"/>
      <c r="I501" s="38"/>
      <c r="J501" s="38"/>
      <c r="K501" s="39"/>
      <c r="L501" s="39"/>
      <c r="M501" s="191"/>
      <c r="N501" s="191"/>
      <c r="O501" s="39"/>
      <c r="P501" s="39"/>
      <c r="Q501" s="58"/>
    </row>
    <row r="502" spans="1:17">
      <c r="A502" s="150"/>
      <c r="B502" s="49">
        <v>6</v>
      </c>
      <c r="C502" s="290" t="s">
        <v>412</v>
      </c>
      <c r="D502" s="290"/>
      <c r="E502" s="290"/>
      <c r="F502" s="290"/>
      <c r="G502" s="290"/>
      <c r="H502" s="290"/>
      <c r="I502" s="34">
        <v>50</v>
      </c>
      <c r="J502" s="34" t="s">
        <v>345</v>
      </c>
      <c r="K502" s="36">
        <v>13500</v>
      </c>
      <c r="L502" s="36">
        <f>+I502*K502</f>
        <v>675000</v>
      </c>
      <c r="M502" s="189">
        <v>50</v>
      </c>
      <c r="N502" s="189" t="s">
        <v>345</v>
      </c>
      <c r="O502" s="36">
        <v>13500</v>
      </c>
      <c r="P502" s="36">
        <f>+M502*O502</f>
        <v>675000</v>
      </c>
      <c r="Q502" s="58"/>
    </row>
    <row r="503" spans="1:17">
      <c r="A503" s="30"/>
      <c r="B503" s="37"/>
      <c r="C503" s="290" t="s">
        <v>180</v>
      </c>
      <c r="D503" s="290"/>
      <c r="E503" s="290"/>
      <c r="F503" s="290"/>
      <c r="G503" s="290"/>
      <c r="H503" s="290"/>
      <c r="I503" s="38"/>
      <c r="J503" s="38"/>
      <c r="K503" s="39"/>
      <c r="L503" s="39"/>
      <c r="M503" s="191"/>
      <c r="N503" s="191"/>
      <c r="O503" s="39"/>
      <c r="P503" s="39"/>
      <c r="Q503" s="58"/>
    </row>
    <row r="504" spans="1:17">
      <c r="A504" s="150"/>
      <c r="B504" s="31">
        <v>7</v>
      </c>
      <c r="C504" s="291" t="s">
        <v>413</v>
      </c>
      <c r="D504" s="291"/>
      <c r="E504" s="291"/>
      <c r="F504" s="291"/>
      <c r="G504" s="291"/>
      <c r="H504" s="291"/>
      <c r="I504" s="34">
        <v>12</v>
      </c>
      <c r="J504" s="34" t="s">
        <v>182</v>
      </c>
      <c r="K504" s="36">
        <v>135000</v>
      </c>
      <c r="L504" s="36">
        <f>+I504*K504</f>
        <v>1620000</v>
      </c>
      <c r="M504" s="189">
        <v>12</v>
      </c>
      <c r="N504" s="189" t="s">
        <v>182</v>
      </c>
      <c r="O504" s="36">
        <v>135000</v>
      </c>
      <c r="P504" s="36">
        <f>+M504*O504</f>
        <v>1620000</v>
      </c>
      <c r="Q504" s="58"/>
    </row>
    <row r="505" spans="1:17">
      <c r="A505" s="30"/>
      <c r="B505" s="52"/>
      <c r="C505" s="289" t="s">
        <v>414</v>
      </c>
      <c r="D505" s="289"/>
      <c r="E505" s="289"/>
      <c r="F505" s="289"/>
      <c r="G505" s="289"/>
      <c r="H505" s="289"/>
      <c r="I505" s="38"/>
      <c r="J505" s="38"/>
      <c r="K505" s="39"/>
      <c r="L505" s="39"/>
      <c r="M505" s="191"/>
      <c r="N505" s="191"/>
      <c r="O505" s="39"/>
      <c r="P505" s="39"/>
      <c r="Q505" s="58"/>
    </row>
    <row r="506" spans="1:17">
      <c r="A506" s="150"/>
      <c r="B506" s="49">
        <v>8</v>
      </c>
      <c r="C506" s="290" t="s">
        <v>415</v>
      </c>
      <c r="D506" s="290"/>
      <c r="E506" s="290"/>
      <c r="F506" s="290"/>
      <c r="G506" s="290"/>
      <c r="H506" s="290"/>
      <c r="I506" s="34">
        <v>40</v>
      </c>
      <c r="J506" s="34" t="s">
        <v>182</v>
      </c>
      <c r="K506" s="36">
        <v>50000</v>
      </c>
      <c r="L506" s="36">
        <f>+I506*K506</f>
        <v>2000000</v>
      </c>
      <c r="M506" s="189">
        <v>40</v>
      </c>
      <c r="N506" s="189" t="s">
        <v>182</v>
      </c>
      <c r="O506" s="36">
        <v>50000</v>
      </c>
      <c r="P506" s="36">
        <f>+M506*O506</f>
        <v>2000000</v>
      </c>
      <c r="Q506" s="58"/>
    </row>
    <row r="507" spans="1:17">
      <c r="A507" s="30"/>
      <c r="B507" s="37"/>
      <c r="C507" s="290" t="s">
        <v>416</v>
      </c>
      <c r="D507" s="290"/>
      <c r="E507" s="290"/>
      <c r="F507" s="290"/>
      <c r="G507" s="290"/>
      <c r="H507" s="290"/>
      <c r="I507" s="38"/>
      <c r="J507" s="38"/>
      <c r="K507" s="39"/>
      <c r="L507" s="39"/>
      <c r="M507" s="191"/>
      <c r="N507" s="191"/>
      <c r="O507" s="39"/>
      <c r="P507" s="39"/>
      <c r="Q507" s="58"/>
    </row>
    <row r="508" spans="1:17">
      <c r="A508" s="150"/>
      <c r="B508" s="31">
        <v>9</v>
      </c>
      <c r="C508" s="291" t="s">
        <v>415</v>
      </c>
      <c r="D508" s="291"/>
      <c r="E508" s="291"/>
      <c r="F508" s="291"/>
      <c r="G508" s="291"/>
      <c r="H508" s="291"/>
      <c r="I508" s="34">
        <v>50</v>
      </c>
      <c r="J508" s="34" t="s">
        <v>182</v>
      </c>
      <c r="K508" s="36">
        <v>70000</v>
      </c>
      <c r="L508" s="36">
        <f>+I508*K508</f>
        <v>3500000</v>
      </c>
      <c r="M508" s="189">
        <v>50</v>
      </c>
      <c r="N508" s="189" t="s">
        <v>182</v>
      </c>
      <c r="O508" s="36">
        <v>70000</v>
      </c>
      <c r="P508" s="36">
        <f>+M508*O508</f>
        <v>3500000</v>
      </c>
      <c r="Q508" s="58"/>
    </row>
    <row r="509" spans="1:17">
      <c r="A509" s="30"/>
      <c r="B509" s="52"/>
      <c r="C509" s="289" t="s">
        <v>417</v>
      </c>
      <c r="D509" s="289"/>
      <c r="E509" s="289"/>
      <c r="F509" s="289"/>
      <c r="G509" s="289"/>
      <c r="H509" s="289"/>
      <c r="I509" s="38"/>
      <c r="J509" s="38"/>
      <c r="K509" s="39"/>
      <c r="L509" s="39"/>
      <c r="M509" s="191"/>
      <c r="N509" s="191"/>
      <c r="O509" s="39"/>
      <c r="P509" s="39"/>
      <c r="Q509" s="58"/>
    </row>
    <row r="510" spans="1:17">
      <c r="A510" s="150"/>
      <c r="B510" s="49">
        <v>10</v>
      </c>
      <c r="C510" s="290" t="s">
        <v>415</v>
      </c>
      <c r="D510" s="290"/>
      <c r="E510" s="290"/>
      <c r="F510" s="290"/>
      <c r="G510" s="290"/>
      <c r="H510" s="290"/>
      <c r="I510" s="34">
        <v>20</v>
      </c>
      <c r="J510" s="34" t="s">
        <v>182</v>
      </c>
      <c r="K510" s="36">
        <v>27000</v>
      </c>
      <c r="L510" s="36">
        <f>+I510*K510</f>
        <v>540000</v>
      </c>
      <c r="M510" s="189">
        <v>20</v>
      </c>
      <c r="N510" s="189" t="s">
        <v>182</v>
      </c>
      <c r="O510" s="36">
        <v>27000</v>
      </c>
      <c r="P510" s="36">
        <f>+M510*O510</f>
        <v>540000</v>
      </c>
      <c r="Q510" s="58"/>
    </row>
    <row r="511" spans="1:17">
      <c r="A511" s="30"/>
      <c r="B511" s="37"/>
      <c r="C511" s="290" t="s">
        <v>418</v>
      </c>
      <c r="D511" s="290"/>
      <c r="E511" s="290"/>
      <c r="F511" s="290"/>
      <c r="G511" s="290"/>
      <c r="H511" s="290"/>
      <c r="I511" s="38"/>
      <c r="J511" s="38"/>
      <c r="K511" s="39"/>
      <c r="L511" s="39"/>
      <c r="M511" s="191"/>
      <c r="N511" s="191"/>
      <c r="O511" s="39"/>
      <c r="P511" s="39"/>
      <c r="Q511" s="58"/>
    </row>
    <row r="512" spans="1:17">
      <c r="A512" s="150"/>
      <c r="B512" s="31">
        <v>11</v>
      </c>
      <c r="C512" s="291" t="s">
        <v>419</v>
      </c>
      <c r="D512" s="291"/>
      <c r="E512" s="291"/>
      <c r="F512" s="291"/>
      <c r="G512" s="291"/>
      <c r="H512" s="291"/>
      <c r="I512" s="34">
        <v>2</v>
      </c>
      <c r="J512" s="34" t="s">
        <v>409</v>
      </c>
      <c r="K512" s="36">
        <v>35000</v>
      </c>
      <c r="L512" s="36">
        <f>+I512*K512</f>
        <v>70000</v>
      </c>
      <c r="M512" s="189">
        <v>2</v>
      </c>
      <c r="N512" s="189" t="s">
        <v>409</v>
      </c>
      <c r="O512" s="36">
        <v>35000</v>
      </c>
      <c r="P512" s="36">
        <f>+M512*O512</f>
        <v>70000</v>
      </c>
      <c r="Q512" s="58"/>
    </row>
    <row r="513" spans="1:17">
      <c r="A513" s="30"/>
      <c r="B513" s="52"/>
      <c r="C513" s="289" t="s">
        <v>180</v>
      </c>
      <c r="D513" s="289"/>
      <c r="E513" s="289"/>
      <c r="F513" s="289"/>
      <c r="G513" s="289"/>
      <c r="H513" s="289"/>
      <c r="I513" s="38"/>
      <c r="J513" s="38"/>
      <c r="K513" s="39"/>
      <c r="L513" s="39"/>
      <c r="M513" s="191"/>
      <c r="N513" s="191"/>
      <c r="O513" s="39"/>
      <c r="P513" s="39"/>
      <c r="Q513" s="58"/>
    </row>
    <row r="514" spans="1:17">
      <c r="A514" s="150"/>
      <c r="B514" s="49">
        <v>12</v>
      </c>
      <c r="C514" s="290" t="s">
        <v>420</v>
      </c>
      <c r="D514" s="290"/>
      <c r="E514" s="290"/>
      <c r="F514" s="290"/>
      <c r="G514" s="290"/>
      <c r="H514" s="290"/>
      <c r="I514" s="34">
        <v>48</v>
      </c>
      <c r="J514" s="34" t="s">
        <v>182</v>
      </c>
      <c r="K514" s="36">
        <v>8000</v>
      </c>
      <c r="L514" s="36">
        <f>+I514*K514</f>
        <v>384000</v>
      </c>
      <c r="M514" s="189">
        <v>48</v>
      </c>
      <c r="N514" s="189" t="s">
        <v>182</v>
      </c>
      <c r="O514" s="36">
        <v>8000</v>
      </c>
      <c r="P514" s="36">
        <f>+M514*O514</f>
        <v>384000</v>
      </c>
      <c r="Q514" s="58"/>
    </row>
    <row r="515" spans="1:17">
      <c r="A515" s="30"/>
      <c r="B515" s="37"/>
      <c r="C515" s="290" t="s">
        <v>421</v>
      </c>
      <c r="D515" s="290"/>
      <c r="E515" s="290"/>
      <c r="F515" s="290"/>
      <c r="G515" s="290"/>
      <c r="H515" s="290"/>
      <c r="I515" s="38"/>
      <c r="J515" s="38"/>
      <c r="K515" s="39"/>
      <c r="L515" s="39"/>
      <c r="M515" s="191"/>
      <c r="N515" s="191"/>
      <c r="O515" s="39"/>
      <c r="P515" s="39"/>
      <c r="Q515" s="58"/>
    </row>
    <row r="516" spans="1:17">
      <c r="A516" s="150"/>
      <c r="B516" s="31">
        <v>13</v>
      </c>
      <c r="C516" s="291" t="s">
        <v>422</v>
      </c>
      <c r="D516" s="291"/>
      <c r="E516" s="291"/>
      <c r="F516" s="291"/>
      <c r="G516" s="291"/>
      <c r="H516" s="291"/>
      <c r="I516" s="34">
        <v>1</v>
      </c>
      <c r="J516" s="34" t="s">
        <v>409</v>
      </c>
      <c r="K516" s="36">
        <v>125000</v>
      </c>
      <c r="L516" s="36">
        <f>+I516*K516</f>
        <v>125000</v>
      </c>
      <c r="M516" s="189">
        <v>1</v>
      </c>
      <c r="N516" s="189" t="s">
        <v>409</v>
      </c>
      <c r="O516" s="36">
        <v>125000</v>
      </c>
      <c r="P516" s="36">
        <f>+M516*O516</f>
        <v>125000</v>
      </c>
      <c r="Q516" s="58"/>
    </row>
    <row r="517" spans="1:17">
      <c r="A517" s="30"/>
      <c r="B517" s="52"/>
      <c r="C517" s="289" t="s">
        <v>180</v>
      </c>
      <c r="D517" s="289"/>
      <c r="E517" s="289"/>
      <c r="F517" s="289"/>
      <c r="G517" s="289"/>
      <c r="H517" s="289"/>
      <c r="I517" s="38"/>
      <c r="J517" s="38"/>
      <c r="K517" s="39"/>
      <c r="L517" s="39"/>
      <c r="M517" s="191"/>
      <c r="N517" s="191"/>
      <c r="O517" s="39"/>
      <c r="P517" s="39"/>
      <c r="Q517" s="58"/>
    </row>
    <row r="518" spans="1:17">
      <c r="A518" s="150"/>
      <c r="B518" s="49">
        <v>14</v>
      </c>
      <c r="C518" s="290" t="s">
        <v>423</v>
      </c>
      <c r="D518" s="290"/>
      <c r="E518" s="290"/>
      <c r="F518" s="290"/>
      <c r="G518" s="290"/>
      <c r="H518" s="290"/>
      <c r="I518" s="34">
        <v>30</v>
      </c>
      <c r="J518" s="34" t="s">
        <v>424</v>
      </c>
      <c r="K518" s="36">
        <v>315000</v>
      </c>
      <c r="L518" s="36">
        <f>+I518*K518</f>
        <v>9450000</v>
      </c>
      <c r="M518" s="189">
        <v>30</v>
      </c>
      <c r="N518" s="189" t="s">
        <v>424</v>
      </c>
      <c r="O518" s="36">
        <v>315000</v>
      </c>
      <c r="P518" s="36">
        <f>+M518*O518</f>
        <v>9450000</v>
      </c>
      <c r="Q518" s="58"/>
    </row>
    <row r="519" spans="1:17">
      <c r="A519" s="30"/>
      <c r="B519" s="37"/>
      <c r="C519" s="290" t="s">
        <v>180</v>
      </c>
      <c r="D519" s="290"/>
      <c r="E519" s="290"/>
      <c r="F519" s="290"/>
      <c r="G519" s="290"/>
      <c r="H519" s="290"/>
      <c r="I519" s="38"/>
      <c r="J519" s="38"/>
      <c r="K519" s="39"/>
      <c r="L519" s="39"/>
      <c r="M519" s="191"/>
      <c r="N519" s="191"/>
      <c r="O519" s="39"/>
      <c r="P519" s="39"/>
      <c r="Q519" s="58"/>
    </row>
    <row r="520" spans="1:17">
      <c r="A520" s="150"/>
      <c r="B520" s="31">
        <v>15</v>
      </c>
      <c r="C520" s="291" t="s">
        <v>425</v>
      </c>
      <c r="D520" s="291"/>
      <c r="E520" s="291"/>
      <c r="F520" s="291"/>
      <c r="G520" s="291"/>
      <c r="H520" s="291"/>
      <c r="I520" s="34">
        <v>66</v>
      </c>
      <c r="J520" s="34" t="s">
        <v>424</v>
      </c>
      <c r="K520" s="36">
        <v>240000</v>
      </c>
      <c r="L520" s="36">
        <f>+I520*K520</f>
        <v>15840000</v>
      </c>
      <c r="M520" s="189">
        <v>66</v>
      </c>
      <c r="N520" s="189" t="s">
        <v>424</v>
      </c>
      <c r="O520" s="36">
        <v>240000</v>
      </c>
      <c r="P520" s="36">
        <f>+M520*O520</f>
        <v>15840000</v>
      </c>
      <c r="Q520" s="58"/>
    </row>
    <row r="521" spans="1:17">
      <c r="A521" s="30"/>
      <c r="B521" s="52"/>
      <c r="C521" s="289" t="s">
        <v>180</v>
      </c>
      <c r="D521" s="289"/>
      <c r="E521" s="289"/>
      <c r="F521" s="289"/>
      <c r="G521" s="289"/>
      <c r="H521" s="289"/>
      <c r="I521" s="38"/>
      <c r="J521" s="38"/>
      <c r="K521" s="39"/>
      <c r="L521" s="39"/>
      <c r="M521" s="191"/>
      <c r="N521" s="191"/>
      <c r="O521" s="39"/>
      <c r="P521" s="39"/>
      <c r="Q521" s="58"/>
    </row>
    <row r="522" spans="1:17">
      <c r="A522" s="150"/>
      <c r="B522" s="49">
        <v>16</v>
      </c>
      <c r="C522" s="290" t="s">
        <v>426</v>
      </c>
      <c r="D522" s="290"/>
      <c r="E522" s="290"/>
      <c r="F522" s="290"/>
      <c r="G522" s="290"/>
      <c r="H522" s="290"/>
      <c r="I522" s="34">
        <v>50</v>
      </c>
      <c r="J522" s="34" t="s">
        <v>427</v>
      </c>
      <c r="K522" s="36">
        <v>70000</v>
      </c>
      <c r="L522" s="36">
        <f>+I522*K522</f>
        <v>3500000</v>
      </c>
      <c r="M522" s="189">
        <v>50</v>
      </c>
      <c r="N522" s="189" t="s">
        <v>427</v>
      </c>
      <c r="O522" s="36">
        <v>70000</v>
      </c>
      <c r="P522" s="36">
        <f>+M522*O522</f>
        <v>3500000</v>
      </c>
      <c r="Q522" s="58"/>
    </row>
    <row r="523" spans="1:17">
      <c r="A523" s="30"/>
      <c r="B523" s="37"/>
      <c r="C523" s="290" t="s">
        <v>428</v>
      </c>
      <c r="D523" s="290"/>
      <c r="E523" s="290"/>
      <c r="F523" s="290"/>
      <c r="G523" s="290"/>
      <c r="H523" s="290"/>
      <c r="I523" s="38"/>
      <c r="J523" s="38"/>
      <c r="K523" s="39"/>
      <c r="L523" s="39"/>
      <c r="M523" s="191"/>
      <c r="N523" s="191"/>
      <c r="O523" s="39"/>
      <c r="P523" s="39"/>
      <c r="Q523" s="58"/>
    </row>
    <row r="524" spans="1:17">
      <c r="A524" s="150"/>
      <c r="B524" s="31">
        <v>17</v>
      </c>
      <c r="C524" s="291" t="s">
        <v>429</v>
      </c>
      <c r="D524" s="291"/>
      <c r="E524" s="291"/>
      <c r="F524" s="291"/>
      <c r="G524" s="291"/>
      <c r="H524" s="291"/>
      <c r="I524" s="34">
        <v>45</v>
      </c>
      <c r="J524" s="34" t="s">
        <v>342</v>
      </c>
      <c r="K524" s="36">
        <v>29000</v>
      </c>
      <c r="L524" s="36">
        <f>+I524*K524</f>
        <v>1305000</v>
      </c>
      <c r="M524" s="189">
        <v>45</v>
      </c>
      <c r="N524" s="189" t="s">
        <v>342</v>
      </c>
      <c r="O524" s="36">
        <v>29000</v>
      </c>
      <c r="P524" s="36">
        <f>+M524*O524</f>
        <v>1305000</v>
      </c>
      <c r="Q524" s="58"/>
    </row>
    <row r="525" spans="1:17">
      <c r="A525" s="30"/>
      <c r="B525" s="52"/>
      <c r="C525" s="289" t="s">
        <v>430</v>
      </c>
      <c r="D525" s="289"/>
      <c r="E525" s="289"/>
      <c r="F525" s="289"/>
      <c r="G525" s="289"/>
      <c r="H525" s="289"/>
      <c r="I525" s="38"/>
      <c r="J525" s="38"/>
      <c r="K525" s="39"/>
      <c r="L525" s="39"/>
      <c r="M525" s="191"/>
      <c r="N525" s="191"/>
      <c r="O525" s="39"/>
      <c r="P525" s="39"/>
      <c r="Q525" s="58"/>
    </row>
    <row r="526" spans="1:17">
      <c r="A526" s="150"/>
      <c r="B526" s="49">
        <v>18</v>
      </c>
      <c r="C526" s="290" t="s">
        <v>431</v>
      </c>
      <c r="D526" s="290"/>
      <c r="E526" s="290"/>
      <c r="F526" s="290"/>
      <c r="G526" s="290"/>
      <c r="H526" s="290"/>
      <c r="I526" s="34">
        <v>12</v>
      </c>
      <c r="J526" s="34" t="s">
        <v>182</v>
      </c>
      <c r="K526" s="36">
        <v>25000</v>
      </c>
      <c r="L526" s="36">
        <f>+I526*K526</f>
        <v>300000</v>
      </c>
      <c r="M526" s="189">
        <v>12</v>
      </c>
      <c r="N526" s="189" t="s">
        <v>182</v>
      </c>
      <c r="O526" s="36">
        <v>25000</v>
      </c>
      <c r="P526" s="36">
        <f>+M526*O526</f>
        <v>300000</v>
      </c>
      <c r="Q526" s="58"/>
    </row>
    <row r="527" spans="1:17">
      <c r="A527" s="30"/>
      <c r="B527" s="37"/>
      <c r="C527" s="290" t="s">
        <v>432</v>
      </c>
      <c r="D527" s="290"/>
      <c r="E527" s="290"/>
      <c r="F527" s="290"/>
      <c r="G527" s="290"/>
      <c r="H527" s="290"/>
      <c r="I527" s="38"/>
      <c r="J527" s="38"/>
      <c r="K527" s="39"/>
      <c r="L527" s="39"/>
      <c r="M527" s="191"/>
      <c r="N527" s="191"/>
      <c r="O527" s="39"/>
      <c r="P527" s="39"/>
      <c r="Q527" s="58"/>
    </row>
    <row r="528" spans="1:17">
      <c r="A528" s="150"/>
      <c r="B528" s="31">
        <v>19</v>
      </c>
      <c r="C528" s="291" t="s">
        <v>433</v>
      </c>
      <c r="D528" s="291"/>
      <c r="E528" s="291"/>
      <c r="F528" s="291"/>
      <c r="G528" s="291"/>
      <c r="H528" s="291"/>
      <c r="I528" s="34">
        <v>300</v>
      </c>
      <c r="J528" s="34" t="s">
        <v>257</v>
      </c>
      <c r="K528" s="36">
        <v>20000</v>
      </c>
      <c r="L528" s="36">
        <f>+I528*K528</f>
        <v>6000000</v>
      </c>
      <c r="M528" s="189">
        <v>300</v>
      </c>
      <c r="N528" s="189" t="s">
        <v>257</v>
      </c>
      <c r="O528" s="36">
        <v>20000</v>
      </c>
      <c r="P528" s="36">
        <f>+M528*O528</f>
        <v>6000000</v>
      </c>
      <c r="Q528" s="58"/>
    </row>
    <row r="529" spans="1:17">
      <c r="A529" s="30"/>
      <c r="B529" s="52"/>
      <c r="C529" s="289" t="s">
        <v>434</v>
      </c>
      <c r="D529" s="289"/>
      <c r="E529" s="289"/>
      <c r="F529" s="289"/>
      <c r="G529" s="289"/>
      <c r="H529" s="289"/>
      <c r="I529" s="38"/>
      <c r="J529" s="38"/>
      <c r="K529" s="39"/>
      <c r="L529" s="39"/>
      <c r="M529" s="191"/>
      <c r="N529" s="191"/>
      <c r="O529" s="39"/>
      <c r="P529" s="39"/>
      <c r="Q529" s="58"/>
    </row>
    <row r="530" spans="1:17">
      <c r="A530" s="150"/>
      <c r="B530" s="49">
        <v>20</v>
      </c>
      <c r="C530" s="290" t="s">
        <v>435</v>
      </c>
      <c r="D530" s="290"/>
      <c r="E530" s="290"/>
      <c r="F530" s="290"/>
      <c r="G530" s="290"/>
      <c r="H530" s="290"/>
      <c r="I530" s="34">
        <v>120</v>
      </c>
      <c r="J530" s="34" t="s">
        <v>182</v>
      </c>
      <c r="K530" s="36">
        <v>26000</v>
      </c>
      <c r="L530" s="36">
        <f>+I530*K530</f>
        <v>3120000</v>
      </c>
      <c r="M530" s="189">
        <v>120</v>
      </c>
      <c r="N530" s="189" t="s">
        <v>182</v>
      </c>
      <c r="O530" s="36">
        <v>26000</v>
      </c>
      <c r="P530" s="36">
        <f>+M530*O530</f>
        <v>3120000</v>
      </c>
      <c r="Q530" s="58"/>
    </row>
    <row r="531" spans="1:17">
      <c r="A531" s="30"/>
      <c r="B531" s="37"/>
      <c r="C531" s="290" t="s">
        <v>436</v>
      </c>
      <c r="D531" s="290"/>
      <c r="E531" s="290"/>
      <c r="F531" s="290"/>
      <c r="G531" s="290"/>
      <c r="H531" s="290"/>
      <c r="I531" s="38"/>
      <c r="J531" s="38"/>
      <c r="K531" s="39"/>
      <c r="L531" s="39"/>
      <c r="M531" s="191"/>
      <c r="N531" s="191"/>
      <c r="O531" s="39"/>
      <c r="P531" s="39"/>
      <c r="Q531" s="58"/>
    </row>
    <row r="532" spans="1:17">
      <c r="A532" s="150"/>
      <c r="B532" s="31">
        <v>21</v>
      </c>
      <c r="C532" s="291" t="s">
        <v>437</v>
      </c>
      <c r="D532" s="291"/>
      <c r="E532" s="291"/>
      <c r="F532" s="291"/>
      <c r="G532" s="291"/>
      <c r="H532" s="291"/>
      <c r="I532" s="34">
        <v>36</v>
      </c>
      <c r="J532" s="34" t="s">
        <v>182</v>
      </c>
      <c r="K532" s="36">
        <v>30000</v>
      </c>
      <c r="L532" s="36">
        <f>+I532*K532</f>
        <v>1080000</v>
      </c>
      <c r="M532" s="189">
        <v>36</v>
      </c>
      <c r="N532" s="189" t="s">
        <v>182</v>
      </c>
      <c r="O532" s="36">
        <v>30000</v>
      </c>
      <c r="P532" s="36">
        <f>+M532*O532</f>
        <v>1080000</v>
      </c>
      <c r="Q532" s="58"/>
    </row>
    <row r="533" spans="1:17">
      <c r="A533" s="30"/>
      <c r="B533" s="52"/>
      <c r="C533" s="289" t="s">
        <v>438</v>
      </c>
      <c r="D533" s="289"/>
      <c r="E533" s="289"/>
      <c r="F533" s="289"/>
      <c r="G533" s="289"/>
      <c r="H533" s="289"/>
      <c r="I533" s="38"/>
      <c r="J533" s="38"/>
      <c r="K533" s="39"/>
      <c r="L533" s="39"/>
      <c r="M533" s="191"/>
      <c r="N533" s="191"/>
      <c r="O533" s="39"/>
      <c r="P533" s="39"/>
      <c r="Q533" s="58"/>
    </row>
    <row r="534" spans="1:17">
      <c r="A534" s="150"/>
      <c r="B534" s="31">
        <v>22</v>
      </c>
      <c r="C534" s="291" t="s">
        <v>439</v>
      </c>
      <c r="D534" s="291"/>
      <c r="E534" s="291"/>
      <c r="F534" s="291"/>
      <c r="G534" s="291"/>
      <c r="H534" s="291"/>
      <c r="I534" s="34">
        <v>50</v>
      </c>
      <c r="J534" s="34" t="s">
        <v>182</v>
      </c>
      <c r="K534" s="36">
        <v>7000</v>
      </c>
      <c r="L534" s="36">
        <f>+I534*K534</f>
        <v>350000</v>
      </c>
      <c r="M534" s="189">
        <v>50</v>
      </c>
      <c r="N534" s="189" t="s">
        <v>182</v>
      </c>
      <c r="O534" s="36">
        <v>7000</v>
      </c>
      <c r="P534" s="36">
        <f>+M534*O534</f>
        <v>350000</v>
      </c>
      <c r="Q534" s="58"/>
    </row>
    <row r="535" spans="1:17">
      <c r="A535" s="30"/>
      <c r="B535" s="52"/>
      <c r="C535" s="289" t="s">
        <v>180</v>
      </c>
      <c r="D535" s="289"/>
      <c r="E535" s="289"/>
      <c r="F535" s="289"/>
      <c r="G535" s="289"/>
      <c r="H535" s="289"/>
      <c r="I535" s="38"/>
      <c r="J535" s="38"/>
      <c r="K535" s="39"/>
      <c r="L535" s="39"/>
      <c r="M535" s="191"/>
      <c r="N535" s="191"/>
      <c r="O535" s="39"/>
      <c r="P535" s="39"/>
      <c r="Q535" s="58"/>
    </row>
    <row r="536" spans="1:17">
      <c r="A536" s="150"/>
      <c r="B536" s="49">
        <v>23</v>
      </c>
      <c r="C536" s="290" t="s">
        <v>440</v>
      </c>
      <c r="D536" s="290"/>
      <c r="E536" s="290"/>
      <c r="F536" s="290"/>
      <c r="G536" s="290"/>
      <c r="H536" s="290"/>
      <c r="I536" s="34">
        <v>30</v>
      </c>
      <c r="J536" s="34" t="s">
        <v>405</v>
      </c>
      <c r="K536" s="36">
        <v>680700</v>
      </c>
      <c r="L536" s="36">
        <f>+I536*K536</f>
        <v>20421000</v>
      </c>
      <c r="M536" s="189">
        <v>30</v>
      </c>
      <c r="N536" s="189" t="s">
        <v>405</v>
      </c>
      <c r="O536" s="36">
        <v>680700</v>
      </c>
      <c r="P536" s="36">
        <f>+M536*O536</f>
        <v>20421000</v>
      </c>
      <c r="Q536" s="58"/>
    </row>
    <row r="537" spans="1:17">
      <c r="A537" s="30"/>
      <c r="B537" s="37"/>
      <c r="C537" s="290" t="s">
        <v>180</v>
      </c>
      <c r="D537" s="290"/>
      <c r="E537" s="290"/>
      <c r="F537" s="290"/>
      <c r="G537" s="290"/>
      <c r="H537" s="290"/>
      <c r="I537" s="38"/>
      <c r="J537" s="38"/>
      <c r="K537" s="39"/>
      <c r="L537" s="39"/>
      <c r="M537" s="191"/>
      <c r="N537" s="191"/>
      <c r="O537" s="39"/>
      <c r="P537" s="39"/>
      <c r="Q537" s="58"/>
    </row>
    <row r="538" spans="1:17">
      <c r="A538" s="150"/>
      <c r="B538" s="31">
        <v>24</v>
      </c>
      <c r="C538" s="291" t="s">
        <v>441</v>
      </c>
      <c r="D538" s="291"/>
      <c r="E538" s="291"/>
      <c r="F538" s="291"/>
      <c r="G538" s="291"/>
      <c r="H538" s="291"/>
      <c r="I538" s="34">
        <v>40</v>
      </c>
      <c r="J538" s="34" t="s">
        <v>164</v>
      </c>
      <c r="K538" s="36">
        <v>50000</v>
      </c>
      <c r="L538" s="36">
        <f>+I538*K538</f>
        <v>2000000</v>
      </c>
      <c r="M538" s="189">
        <v>40</v>
      </c>
      <c r="N538" s="189" t="s">
        <v>164</v>
      </c>
      <c r="O538" s="36">
        <v>50000</v>
      </c>
      <c r="P538" s="36">
        <f>+M538*O538</f>
        <v>2000000</v>
      </c>
      <c r="Q538" s="58"/>
    </row>
    <row r="539" spans="1:17">
      <c r="A539" s="30"/>
      <c r="B539" s="52"/>
      <c r="C539" s="289" t="s">
        <v>180</v>
      </c>
      <c r="D539" s="289"/>
      <c r="E539" s="289"/>
      <c r="F539" s="289"/>
      <c r="G539" s="289"/>
      <c r="H539" s="289"/>
      <c r="I539" s="38"/>
      <c r="J539" s="38"/>
      <c r="K539" s="39"/>
      <c r="L539" s="39"/>
      <c r="M539" s="191"/>
      <c r="N539" s="191"/>
      <c r="O539" s="39"/>
      <c r="P539" s="39"/>
      <c r="Q539" s="58"/>
    </row>
    <row r="540" spans="1:17">
      <c r="A540" s="150"/>
      <c r="B540" s="49">
        <v>25</v>
      </c>
      <c r="C540" s="290" t="s">
        <v>442</v>
      </c>
      <c r="D540" s="290"/>
      <c r="E540" s="290"/>
      <c r="F540" s="290"/>
      <c r="G540" s="290"/>
      <c r="H540" s="290"/>
      <c r="I540" s="34">
        <v>240</v>
      </c>
      <c r="J540" s="34" t="s">
        <v>257</v>
      </c>
      <c r="K540" s="36">
        <v>12000</v>
      </c>
      <c r="L540" s="36">
        <f>+I540*K540</f>
        <v>2880000</v>
      </c>
      <c r="M540" s="189">
        <v>240</v>
      </c>
      <c r="N540" s="189" t="s">
        <v>257</v>
      </c>
      <c r="O540" s="36">
        <v>12000</v>
      </c>
      <c r="P540" s="36">
        <f>+M540*O540</f>
        <v>2880000</v>
      </c>
      <c r="Q540" s="58"/>
    </row>
    <row r="541" spans="1:17">
      <c r="A541" s="30"/>
      <c r="B541" s="37"/>
      <c r="C541" s="290" t="s">
        <v>180</v>
      </c>
      <c r="D541" s="290"/>
      <c r="E541" s="290"/>
      <c r="F541" s="290"/>
      <c r="G541" s="290"/>
      <c r="H541" s="290"/>
      <c r="I541" s="38"/>
      <c r="J541" s="38"/>
      <c r="K541" s="39"/>
      <c r="L541" s="39"/>
      <c r="M541" s="191"/>
      <c r="N541" s="191"/>
      <c r="O541" s="39"/>
      <c r="P541" s="39"/>
      <c r="Q541" s="58"/>
    </row>
    <row r="542" spans="1:17">
      <c r="A542" s="150"/>
      <c r="B542" s="31">
        <v>26</v>
      </c>
      <c r="C542" s="294" t="s">
        <v>443</v>
      </c>
      <c r="D542" s="294"/>
      <c r="E542" s="294"/>
      <c r="F542" s="294"/>
      <c r="G542" s="294"/>
      <c r="H542" s="294"/>
      <c r="I542" s="34">
        <v>30</v>
      </c>
      <c r="J542" s="34" t="s">
        <v>405</v>
      </c>
      <c r="K542" s="36">
        <v>550000</v>
      </c>
      <c r="L542" s="36">
        <f>+I542*K542</f>
        <v>16500000</v>
      </c>
      <c r="M542" s="189">
        <v>30</v>
      </c>
      <c r="N542" s="189" t="s">
        <v>405</v>
      </c>
      <c r="O542" s="36">
        <v>550000</v>
      </c>
      <c r="P542" s="36">
        <f>+M542*O542</f>
        <v>16500000</v>
      </c>
      <c r="Q542" s="58"/>
    </row>
    <row r="543" spans="1:17">
      <c r="A543" s="30"/>
      <c r="B543" s="52"/>
      <c r="C543" s="289" t="s">
        <v>180</v>
      </c>
      <c r="D543" s="289"/>
      <c r="E543" s="289"/>
      <c r="F543" s="289"/>
      <c r="G543" s="289"/>
      <c r="H543" s="289"/>
      <c r="I543" s="38"/>
      <c r="J543" s="38"/>
      <c r="K543" s="39"/>
      <c r="L543" s="39"/>
      <c r="M543" s="191"/>
      <c r="N543" s="191"/>
      <c r="O543" s="39"/>
      <c r="P543" s="39"/>
      <c r="Q543" s="58"/>
    </row>
    <row r="544" spans="1:17">
      <c r="A544" s="150"/>
      <c r="B544" s="49">
        <v>27</v>
      </c>
      <c r="C544" s="290" t="s">
        <v>444</v>
      </c>
      <c r="D544" s="290"/>
      <c r="E544" s="290"/>
      <c r="F544" s="290"/>
      <c r="G544" s="290"/>
      <c r="H544" s="290"/>
      <c r="I544" s="34">
        <v>20</v>
      </c>
      <c r="J544" s="34" t="s">
        <v>182</v>
      </c>
      <c r="K544" s="36">
        <v>225000</v>
      </c>
      <c r="L544" s="36">
        <f>+I544*K544</f>
        <v>4500000</v>
      </c>
      <c r="M544" s="189">
        <v>20</v>
      </c>
      <c r="N544" s="189" t="s">
        <v>182</v>
      </c>
      <c r="O544" s="36">
        <v>225000</v>
      </c>
      <c r="P544" s="36">
        <f>+M544*O544</f>
        <v>4500000</v>
      </c>
      <c r="Q544" s="58"/>
    </row>
    <row r="545" spans="1:17">
      <c r="A545" s="30"/>
      <c r="B545" s="37"/>
      <c r="C545" s="290" t="s">
        <v>445</v>
      </c>
      <c r="D545" s="290"/>
      <c r="E545" s="290"/>
      <c r="F545" s="290"/>
      <c r="G545" s="290"/>
      <c r="H545" s="290"/>
      <c r="I545" s="38"/>
      <c r="J545" s="38"/>
      <c r="K545" s="39"/>
      <c r="L545" s="39"/>
      <c r="M545" s="191"/>
      <c r="N545" s="191"/>
      <c r="O545" s="39"/>
      <c r="P545" s="39"/>
      <c r="Q545" s="58"/>
    </row>
    <row r="546" spans="1:17">
      <c r="A546" s="150"/>
      <c r="B546" s="31">
        <v>28</v>
      </c>
      <c r="C546" s="291" t="s">
        <v>446</v>
      </c>
      <c r="D546" s="291"/>
      <c r="E546" s="291"/>
      <c r="F546" s="291"/>
      <c r="G546" s="291"/>
      <c r="H546" s="291"/>
      <c r="I546" s="34">
        <v>2</v>
      </c>
      <c r="J546" s="34" t="s">
        <v>182</v>
      </c>
      <c r="K546" s="36">
        <v>80000</v>
      </c>
      <c r="L546" s="36">
        <f>+I546*K546</f>
        <v>160000</v>
      </c>
      <c r="M546" s="189">
        <v>2</v>
      </c>
      <c r="N546" s="189" t="s">
        <v>182</v>
      </c>
      <c r="O546" s="36">
        <v>80000</v>
      </c>
      <c r="P546" s="36">
        <f>+M546*O546</f>
        <v>160000</v>
      </c>
      <c r="Q546" s="58"/>
    </row>
    <row r="547" spans="1:17">
      <c r="A547" s="30"/>
      <c r="B547" s="52"/>
      <c r="C547" s="289" t="s">
        <v>180</v>
      </c>
      <c r="D547" s="289"/>
      <c r="E547" s="289"/>
      <c r="F547" s="289"/>
      <c r="G547" s="289"/>
      <c r="H547" s="289"/>
      <c r="I547" s="38"/>
      <c r="J547" s="38"/>
      <c r="K547" s="39"/>
      <c r="L547" s="39"/>
      <c r="M547" s="191"/>
      <c r="N547" s="191"/>
      <c r="O547" s="39"/>
      <c r="P547" s="39"/>
      <c r="Q547" s="58"/>
    </row>
    <row r="548" spans="1:17">
      <c r="A548" s="150"/>
      <c r="B548" s="31">
        <v>29</v>
      </c>
      <c r="C548" s="294" t="s">
        <v>447</v>
      </c>
      <c r="D548" s="294"/>
      <c r="E548" s="294"/>
      <c r="F548" s="294"/>
      <c r="G548" s="294"/>
      <c r="H548" s="294"/>
      <c r="I548" s="34">
        <v>30</v>
      </c>
      <c r="J548" s="34" t="s">
        <v>405</v>
      </c>
      <c r="K548" s="36">
        <v>650000</v>
      </c>
      <c r="L548" s="36">
        <f>+I548*K548</f>
        <v>19500000</v>
      </c>
      <c r="M548" s="189">
        <v>30</v>
      </c>
      <c r="N548" s="189" t="s">
        <v>405</v>
      </c>
      <c r="O548" s="36">
        <v>650000</v>
      </c>
      <c r="P548" s="36">
        <f>+M548*O548</f>
        <v>19500000</v>
      </c>
      <c r="Q548" s="58"/>
    </row>
    <row r="549" spans="1:17">
      <c r="A549" s="30"/>
      <c r="B549" s="52"/>
      <c r="C549" s="289" t="s">
        <v>180</v>
      </c>
      <c r="D549" s="289"/>
      <c r="E549" s="289"/>
      <c r="F549" s="289"/>
      <c r="G549" s="289"/>
      <c r="H549" s="289"/>
      <c r="I549" s="38"/>
      <c r="J549" s="38"/>
      <c r="K549" s="39"/>
      <c r="L549" s="39"/>
      <c r="M549" s="191"/>
      <c r="N549" s="191"/>
      <c r="O549" s="39"/>
      <c r="P549" s="39"/>
      <c r="Q549" s="58"/>
    </row>
    <row r="550" spans="1:17">
      <c r="A550" s="150"/>
      <c r="B550" s="49">
        <v>30</v>
      </c>
      <c r="C550" s="290" t="s">
        <v>448</v>
      </c>
      <c r="D550" s="290"/>
      <c r="E550" s="290"/>
      <c r="F550" s="290"/>
      <c r="G550" s="290"/>
      <c r="H550" s="290"/>
      <c r="I550" s="34">
        <v>20</v>
      </c>
      <c r="J550" s="34" t="s">
        <v>182</v>
      </c>
      <c r="K550" s="36">
        <v>12500</v>
      </c>
      <c r="L550" s="36">
        <f>+I550*K550</f>
        <v>250000</v>
      </c>
      <c r="M550" s="189">
        <v>20</v>
      </c>
      <c r="N550" s="189" t="s">
        <v>182</v>
      </c>
      <c r="O550" s="36">
        <v>12500</v>
      </c>
      <c r="P550" s="36">
        <f>+M550*O550</f>
        <v>250000</v>
      </c>
      <c r="Q550" s="58"/>
    </row>
    <row r="551" spans="1:17">
      <c r="A551" s="30"/>
      <c r="B551" s="37"/>
      <c r="C551" s="290" t="s">
        <v>180</v>
      </c>
      <c r="D551" s="290"/>
      <c r="E551" s="290"/>
      <c r="F551" s="290"/>
      <c r="G551" s="290"/>
      <c r="H551" s="290"/>
      <c r="I551" s="38"/>
      <c r="J551" s="38"/>
      <c r="K551" s="39"/>
      <c r="L551" s="39"/>
      <c r="M551" s="191"/>
      <c r="N551" s="191"/>
      <c r="O551" s="39"/>
      <c r="P551" s="39"/>
      <c r="Q551" s="58"/>
    </row>
    <row r="552" spans="1:17">
      <c r="A552" s="150"/>
      <c r="B552" s="31">
        <v>31</v>
      </c>
      <c r="C552" s="291" t="s">
        <v>449</v>
      </c>
      <c r="D552" s="291"/>
      <c r="E552" s="291"/>
      <c r="F552" s="291"/>
      <c r="G552" s="291"/>
      <c r="H552" s="291"/>
      <c r="I552" s="34">
        <v>1</v>
      </c>
      <c r="J552" s="34" t="s">
        <v>409</v>
      </c>
      <c r="K552" s="36">
        <v>200000</v>
      </c>
      <c r="L552" s="36">
        <f>+I552*K552</f>
        <v>200000</v>
      </c>
      <c r="M552" s="189">
        <v>1</v>
      </c>
      <c r="N552" s="189" t="s">
        <v>409</v>
      </c>
      <c r="O552" s="36">
        <v>200000</v>
      </c>
      <c r="P552" s="36">
        <f>+M552*O552</f>
        <v>200000</v>
      </c>
      <c r="Q552" s="58"/>
    </row>
    <row r="553" spans="1:17">
      <c r="A553" s="30"/>
      <c r="B553" s="52"/>
      <c r="C553" s="289" t="s">
        <v>180</v>
      </c>
      <c r="D553" s="289"/>
      <c r="E553" s="289"/>
      <c r="F553" s="289"/>
      <c r="G553" s="289"/>
      <c r="H553" s="289"/>
      <c r="I553" s="38"/>
      <c r="J553" s="38"/>
      <c r="K553" s="39"/>
      <c r="L553" s="39"/>
      <c r="M553" s="191"/>
      <c r="N553" s="191"/>
      <c r="O553" s="39"/>
      <c r="P553" s="39"/>
      <c r="Q553" s="58"/>
    </row>
    <row r="554" spans="1:17">
      <c r="A554" s="150"/>
      <c r="B554" s="49">
        <v>32</v>
      </c>
      <c r="C554" s="290" t="s">
        <v>450</v>
      </c>
      <c r="D554" s="290"/>
      <c r="E554" s="290"/>
      <c r="F554" s="290"/>
      <c r="G554" s="290"/>
      <c r="H554" s="290"/>
      <c r="I554" s="34">
        <v>2</v>
      </c>
      <c r="J554" s="34" t="s">
        <v>409</v>
      </c>
      <c r="K554" s="36">
        <v>75000</v>
      </c>
      <c r="L554" s="36">
        <f>+I554*K554</f>
        <v>150000</v>
      </c>
      <c r="M554" s="189">
        <v>2</v>
      </c>
      <c r="N554" s="189" t="s">
        <v>409</v>
      </c>
      <c r="O554" s="36">
        <v>75000</v>
      </c>
      <c r="P554" s="36">
        <f>+M554*O554</f>
        <v>150000</v>
      </c>
      <c r="Q554" s="58"/>
    </row>
    <row r="555" spans="1:17">
      <c r="A555" s="30"/>
      <c r="B555" s="37"/>
      <c r="C555" s="290" t="s">
        <v>180</v>
      </c>
      <c r="D555" s="290"/>
      <c r="E555" s="290"/>
      <c r="F555" s="290"/>
      <c r="G555" s="290"/>
      <c r="H555" s="290"/>
      <c r="I555" s="38"/>
      <c r="J555" s="38"/>
      <c r="K555" s="39"/>
      <c r="L555" s="39"/>
      <c r="M555" s="191"/>
      <c r="N555" s="191"/>
      <c r="O555" s="39"/>
      <c r="P555" s="39"/>
      <c r="Q555" s="58"/>
    </row>
    <row r="556" spans="1:17">
      <c r="A556" s="150"/>
      <c r="B556" s="31">
        <v>33</v>
      </c>
      <c r="C556" s="291" t="s">
        <v>451</v>
      </c>
      <c r="D556" s="291"/>
      <c r="E556" s="291"/>
      <c r="F556" s="291"/>
      <c r="G556" s="291"/>
      <c r="H556" s="291"/>
      <c r="I556" s="34">
        <v>240</v>
      </c>
      <c r="J556" s="34" t="s">
        <v>342</v>
      </c>
      <c r="K556" s="36">
        <v>25000</v>
      </c>
      <c r="L556" s="36">
        <f>+I556*K556</f>
        <v>6000000</v>
      </c>
      <c r="M556" s="189">
        <v>240</v>
      </c>
      <c r="N556" s="189" t="s">
        <v>342</v>
      </c>
      <c r="O556" s="36">
        <v>25000</v>
      </c>
      <c r="P556" s="36">
        <f>+M556*O556</f>
        <v>6000000</v>
      </c>
      <c r="Q556" s="58"/>
    </row>
    <row r="557" spans="1:17">
      <c r="A557" s="30"/>
      <c r="B557" s="52"/>
      <c r="C557" s="289" t="s">
        <v>452</v>
      </c>
      <c r="D557" s="289"/>
      <c r="E557" s="289"/>
      <c r="F557" s="289"/>
      <c r="G557" s="289"/>
      <c r="H557" s="289"/>
      <c r="I557" s="38"/>
      <c r="J557" s="38"/>
      <c r="K557" s="39"/>
      <c r="L557" s="39"/>
      <c r="M557" s="191"/>
      <c r="N557" s="191"/>
      <c r="O557" s="39"/>
      <c r="P557" s="39"/>
      <c r="Q557" s="58"/>
    </row>
    <row r="558" spans="1:17">
      <c r="A558" s="150"/>
      <c r="B558" s="49">
        <v>34</v>
      </c>
      <c r="C558" s="290" t="s">
        <v>451</v>
      </c>
      <c r="D558" s="290"/>
      <c r="E558" s="290"/>
      <c r="F558" s="290"/>
      <c r="G558" s="290"/>
      <c r="H558" s="290"/>
      <c r="I558" s="34">
        <v>200</v>
      </c>
      <c r="J558" s="34" t="s">
        <v>342</v>
      </c>
      <c r="K558" s="36">
        <v>16500</v>
      </c>
      <c r="L558" s="36">
        <f>+I558*K558</f>
        <v>3300000</v>
      </c>
      <c r="M558" s="189">
        <v>200</v>
      </c>
      <c r="N558" s="189" t="s">
        <v>342</v>
      </c>
      <c r="O558" s="36">
        <v>16500</v>
      </c>
      <c r="P558" s="36">
        <f>+M558*O558</f>
        <v>3300000</v>
      </c>
      <c r="Q558" s="58"/>
    </row>
    <row r="559" spans="1:17">
      <c r="A559" s="30"/>
      <c r="B559" s="37"/>
      <c r="C559" s="290" t="s">
        <v>453</v>
      </c>
      <c r="D559" s="290"/>
      <c r="E559" s="290"/>
      <c r="F559" s="290"/>
      <c r="G559" s="290"/>
      <c r="H559" s="290"/>
      <c r="I559" s="38"/>
      <c r="J559" s="38"/>
      <c r="K559" s="39"/>
      <c r="L559" s="39"/>
      <c r="M559" s="191"/>
      <c r="N559" s="191"/>
      <c r="O559" s="39"/>
      <c r="P559" s="39"/>
      <c r="Q559" s="58"/>
    </row>
    <row r="560" spans="1:17">
      <c r="A560" s="150"/>
      <c r="B560" s="31">
        <v>35</v>
      </c>
      <c r="C560" s="291" t="s">
        <v>454</v>
      </c>
      <c r="D560" s="291"/>
      <c r="E560" s="291"/>
      <c r="F560" s="291"/>
      <c r="G560" s="291"/>
      <c r="H560" s="291"/>
      <c r="I560" s="34">
        <v>240</v>
      </c>
      <c r="J560" s="34" t="s">
        <v>257</v>
      </c>
      <c r="K560" s="36">
        <v>31200</v>
      </c>
      <c r="L560" s="36">
        <f>+I560*K560</f>
        <v>7488000</v>
      </c>
      <c r="M560" s="189">
        <v>240</v>
      </c>
      <c r="N560" s="189" t="s">
        <v>257</v>
      </c>
      <c r="O560" s="36">
        <v>31200</v>
      </c>
      <c r="P560" s="36">
        <f>+M560*O560</f>
        <v>7488000</v>
      </c>
      <c r="Q560" s="58"/>
    </row>
    <row r="561" spans="1:17">
      <c r="A561" s="30"/>
      <c r="B561" s="52"/>
      <c r="C561" s="289" t="s">
        <v>180</v>
      </c>
      <c r="D561" s="289"/>
      <c r="E561" s="289"/>
      <c r="F561" s="289"/>
      <c r="G561" s="289"/>
      <c r="H561" s="289"/>
      <c r="I561" s="38"/>
      <c r="J561" s="38"/>
      <c r="K561" s="39"/>
      <c r="L561" s="39"/>
      <c r="M561" s="191"/>
      <c r="N561" s="191"/>
      <c r="O561" s="39"/>
      <c r="P561" s="39"/>
      <c r="Q561" s="58"/>
    </row>
    <row r="562" spans="1:17">
      <c r="A562" s="150"/>
      <c r="B562" s="49">
        <v>36</v>
      </c>
      <c r="C562" s="290" t="s">
        <v>455</v>
      </c>
      <c r="D562" s="290"/>
      <c r="E562" s="290"/>
      <c r="F562" s="290"/>
      <c r="G562" s="290"/>
      <c r="H562" s="290"/>
      <c r="I562" s="34">
        <v>200</v>
      </c>
      <c r="J562" s="34" t="s">
        <v>257</v>
      </c>
      <c r="K562" s="36">
        <v>2800</v>
      </c>
      <c r="L562" s="36">
        <f>+I562*K562</f>
        <v>560000</v>
      </c>
      <c r="M562" s="189">
        <v>200</v>
      </c>
      <c r="N562" s="189" t="s">
        <v>257</v>
      </c>
      <c r="O562" s="36">
        <v>2800</v>
      </c>
      <c r="P562" s="36">
        <f>+M562*O562</f>
        <v>560000</v>
      </c>
      <c r="Q562" s="58"/>
    </row>
    <row r="563" spans="1:17">
      <c r="A563" s="30"/>
      <c r="B563" s="37"/>
      <c r="C563" s="290" t="s">
        <v>456</v>
      </c>
      <c r="D563" s="290"/>
      <c r="E563" s="290"/>
      <c r="F563" s="290"/>
      <c r="G563" s="290"/>
      <c r="H563" s="290"/>
      <c r="I563" s="38"/>
      <c r="J563" s="38"/>
      <c r="K563" s="39"/>
      <c r="L563" s="39"/>
      <c r="M563" s="191"/>
      <c r="N563" s="191"/>
      <c r="O563" s="39"/>
      <c r="P563" s="39"/>
      <c r="Q563" s="58"/>
    </row>
    <row r="564" spans="1:17">
      <c r="A564" s="150"/>
      <c r="B564" s="31">
        <v>37</v>
      </c>
      <c r="C564" s="291" t="s">
        <v>455</v>
      </c>
      <c r="D564" s="291"/>
      <c r="E564" s="291"/>
      <c r="F564" s="291"/>
      <c r="G564" s="291"/>
      <c r="H564" s="291"/>
      <c r="I564" s="34">
        <v>120</v>
      </c>
      <c r="J564" s="34" t="s">
        <v>182</v>
      </c>
      <c r="K564" s="36">
        <v>6000</v>
      </c>
      <c r="L564" s="36">
        <f>+I564*K564</f>
        <v>720000</v>
      </c>
      <c r="M564" s="189">
        <v>120</v>
      </c>
      <c r="N564" s="189" t="s">
        <v>182</v>
      </c>
      <c r="O564" s="36">
        <v>6000</v>
      </c>
      <c r="P564" s="36">
        <f>+M564*O564</f>
        <v>720000</v>
      </c>
      <c r="Q564" s="58"/>
    </row>
    <row r="565" spans="1:17">
      <c r="A565" s="30"/>
      <c r="B565" s="52"/>
      <c r="C565" s="289" t="s">
        <v>457</v>
      </c>
      <c r="D565" s="289"/>
      <c r="E565" s="289"/>
      <c r="F565" s="289"/>
      <c r="G565" s="289"/>
      <c r="H565" s="289"/>
      <c r="I565" s="38"/>
      <c r="J565" s="38"/>
      <c r="K565" s="39"/>
      <c r="L565" s="39"/>
      <c r="M565" s="191"/>
      <c r="N565" s="191"/>
      <c r="O565" s="39"/>
      <c r="P565" s="39"/>
      <c r="Q565" s="58"/>
    </row>
    <row r="566" spans="1:17">
      <c r="A566" s="150"/>
      <c r="B566" s="49">
        <v>38</v>
      </c>
      <c r="C566" s="290" t="s">
        <v>458</v>
      </c>
      <c r="D566" s="290"/>
      <c r="E566" s="290"/>
      <c r="F566" s="290"/>
      <c r="G566" s="290"/>
      <c r="H566" s="290"/>
      <c r="I566" s="34">
        <v>160</v>
      </c>
      <c r="J566" s="34" t="s">
        <v>182</v>
      </c>
      <c r="K566" s="36">
        <v>9000</v>
      </c>
      <c r="L566" s="36">
        <f>+I566*K566</f>
        <v>1440000</v>
      </c>
      <c r="M566" s="189">
        <v>160</v>
      </c>
      <c r="N566" s="189" t="s">
        <v>182</v>
      </c>
      <c r="O566" s="36">
        <v>9000</v>
      </c>
      <c r="P566" s="36">
        <f>+M566*O566</f>
        <v>1440000</v>
      </c>
      <c r="Q566" s="58"/>
    </row>
    <row r="567" spans="1:17">
      <c r="A567" s="30"/>
      <c r="B567" s="37"/>
      <c r="C567" s="290" t="s">
        <v>459</v>
      </c>
      <c r="D567" s="290"/>
      <c r="E567" s="290"/>
      <c r="F567" s="290"/>
      <c r="G567" s="290"/>
      <c r="H567" s="290"/>
      <c r="I567" s="38"/>
      <c r="J567" s="38"/>
      <c r="K567" s="39"/>
      <c r="L567" s="39"/>
      <c r="M567" s="191"/>
      <c r="N567" s="191"/>
      <c r="O567" s="39"/>
      <c r="P567" s="39"/>
      <c r="Q567" s="58"/>
    </row>
    <row r="568" spans="1:17">
      <c r="A568" s="150"/>
      <c r="B568" s="31">
        <v>39</v>
      </c>
      <c r="C568" s="291" t="s">
        <v>460</v>
      </c>
      <c r="D568" s="291"/>
      <c r="E568" s="291"/>
      <c r="F568" s="291"/>
      <c r="G568" s="291"/>
      <c r="H568" s="291"/>
      <c r="I568" s="34">
        <v>150</v>
      </c>
      <c r="J568" s="34" t="s">
        <v>182</v>
      </c>
      <c r="K568" s="36">
        <v>7500</v>
      </c>
      <c r="L568" s="36">
        <f>+I568*K568</f>
        <v>1125000</v>
      </c>
      <c r="M568" s="189">
        <v>150</v>
      </c>
      <c r="N568" s="189" t="s">
        <v>182</v>
      </c>
      <c r="O568" s="36">
        <v>7500</v>
      </c>
      <c r="P568" s="36">
        <f>+M568*O568</f>
        <v>1125000</v>
      </c>
      <c r="Q568" s="58"/>
    </row>
    <row r="569" spans="1:17">
      <c r="A569" s="30"/>
      <c r="B569" s="52"/>
      <c r="C569" s="289" t="s">
        <v>461</v>
      </c>
      <c r="D569" s="289"/>
      <c r="E569" s="289"/>
      <c r="F569" s="289"/>
      <c r="G569" s="289"/>
      <c r="H569" s="289"/>
      <c r="I569" s="38"/>
      <c r="J569" s="38"/>
      <c r="K569" s="39"/>
      <c r="L569" s="39"/>
      <c r="M569" s="191"/>
      <c r="N569" s="191"/>
      <c r="O569" s="39"/>
      <c r="P569" s="39"/>
      <c r="Q569" s="58"/>
    </row>
    <row r="570" spans="1:17">
      <c r="A570" s="150"/>
      <c r="B570" s="49">
        <v>40</v>
      </c>
      <c r="C570" s="290" t="s">
        <v>462</v>
      </c>
      <c r="D570" s="290"/>
      <c r="E570" s="290"/>
      <c r="F570" s="290"/>
      <c r="G570" s="290"/>
      <c r="H570" s="290"/>
      <c r="I570" s="34">
        <v>50</v>
      </c>
      <c r="J570" s="34" t="s">
        <v>182</v>
      </c>
      <c r="K570" s="36">
        <v>25000</v>
      </c>
      <c r="L570" s="36">
        <f>+I570*K570</f>
        <v>1250000</v>
      </c>
      <c r="M570" s="189">
        <v>50</v>
      </c>
      <c r="N570" s="189" t="s">
        <v>182</v>
      </c>
      <c r="O570" s="36">
        <v>25000</v>
      </c>
      <c r="P570" s="36">
        <f>+M570*O570</f>
        <v>1250000</v>
      </c>
      <c r="Q570" s="58"/>
    </row>
    <row r="571" spans="1:17">
      <c r="A571" s="30"/>
      <c r="B571" s="37"/>
      <c r="C571" s="290" t="s">
        <v>463</v>
      </c>
      <c r="D571" s="290"/>
      <c r="E571" s="290"/>
      <c r="F571" s="290"/>
      <c r="G571" s="290"/>
      <c r="H571" s="290"/>
      <c r="I571" s="38"/>
      <c r="J571" s="38"/>
      <c r="K571" s="39"/>
      <c r="L571" s="39"/>
      <c r="M571" s="191"/>
      <c r="N571" s="191"/>
      <c r="O571" s="39"/>
      <c r="P571" s="39"/>
      <c r="Q571" s="58"/>
    </row>
    <row r="572" spans="1:17">
      <c r="A572" s="150"/>
      <c r="B572" s="31">
        <v>41</v>
      </c>
      <c r="C572" s="291" t="s">
        <v>464</v>
      </c>
      <c r="D572" s="291"/>
      <c r="E572" s="291"/>
      <c r="F572" s="291"/>
      <c r="G572" s="291"/>
      <c r="H572" s="291"/>
      <c r="I572" s="34">
        <v>10</v>
      </c>
      <c r="J572" s="34" t="s">
        <v>182</v>
      </c>
      <c r="K572" s="36">
        <v>12000</v>
      </c>
      <c r="L572" s="36">
        <f>+I572*K572</f>
        <v>120000</v>
      </c>
      <c r="M572" s="189">
        <v>10</v>
      </c>
      <c r="N572" s="189" t="s">
        <v>182</v>
      </c>
      <c r="O572" s="36">
        <v>12000</v>
      </c>
      <c r="P572" s="36">
        <f>+M572*O572</f>
        <v>120000</v>
      </c>
      <c r="Q572" s="58"/>
    </row>
    <row r="573" spans="1:17">
      <c r="A573" s="30"/>
      <c r="B573" s="52"/>
      <c r="C573" s="289" t="s">
        <v>465</v>
      </c>
      <c r="D573" s="289"/>
      <c r="E573" s="289"/>
      <c r="F573" s="289"/>
      <c r="G573" s="289"/>
      <c r="H573" s="289"/>
      <c r="I573" s="38"/>
      <c r="J573" s="38"/>
      <c r="K573" s="39"/>
      <c r="L573" s="39"/>
      <c r="M573" s="191"/>
      <c r="N573" s="191"/>
      <c r="O573" s="39"/>
      <c r="P573" s="39"/>
      <c r="Q573" s="58"/>
    </row>
    <row r="574" spans="1:17">
      <c r="A574" s="150"/>
      <c r="B574" s="49">
        <v>42</v>
      </c>
      <c r="C574" s="290" t="s">
        <v>466</v>
      </c>
      <c r="D574" s="290"/>
      <c r="E574" s="290"/>
      <c r="F574" s="290"/>
      <c r="G574" s="290"/>
      <c r="H574" s="290"/>
      <c r="I574" s="34">
        <v>20</v>
      </c>
      <c r="J574" s="34" t="s">
        <v>182</v>
      </c>
      <c r="K574" s="36">
        <v>12500</v>
      </c>
      <c r="L574" s="36">
        <f>+I574*K574</f>
        <v>250000</v>
      </c>
      <c r="M574" s="189">
        <v>20</v>
      </c>
      <c r="N574" s="189" t="s">
        <v>182</v>
      </c>
      <c r="O574" s="36">
        <v>12500</v>
      </c>
      <c r="P574" s="36">
        <f>+M574*O574</f>
        <v>250000</v>
      </c>
      <c r="Q574" s="58"/>
    </row>
    <row r="575" spans="1:17">
      <c r="A575" s="30"/>
      <c r="B575" s="37"/>
      <c r="C575" s="290" t="s">
        <v>467</v>
      </c>
      <c r="D575" s="290"/>
      <c r="E575" s="290"/>
      <c r="F575" s="290"/>
      <c r="G575" s="290"/>
      <c r="H575" s="290"/>
      <c r="I575" s="38"/>
      <c r="J575" s="38"/>
      <c r="K575" s="39"/>
      <c r="L575" s="39"/>
      <c r="M575" s="191"/>
      <c r="N575" s="191"/>
      <c r="O575" s="39"/>
      <c r="P575" s="39"/>
      <c r="Q575" s="58"/>
    </row>
    <row r="576" spans="1:17">
      <c r="A576" s="150"/>
      <c r="B576" s="31">
        <v>43</v>
      </c>
      <c r="C576" s="291" t="s">
        <v>468</v>
      </c>
      <c r="D576" s="291"/>
      <c r="E576" s="291"/>
      <c r="F576" s="291"/>
      <c r="G576" s="291"/>
      <c r="H576" s="291"/>
      <c r="I576" s="34">
        <v>50</v>
      </c>
      <c r="J576" s="34" t="s">
        <v>182</v>
      </c>
      <c r="K576" s="36">
        <v>15000</v>
      </c>
      <c r="L576" s="36">
        <f>+I576*K576</f>
        <v>750000</v>
      </c>
      <c r="M576" s="189">
        <v>50</v>
      </c>
      <c r="N576" s="189" t="s">
        <v>182</v>
      </c>
      <c r="O576" s="36">
        <v>15000</v>
      </c>
      <c r="P576" s="36">
        <f>+M576*O576</f>
        <v>750000</v>
      </c>
      <c r="Q576" s="58"/>
    </row>
    <row r="577" spans="1:17">
      <c r="A577" s="30"/>
      <c r="B577" s="52"/>
      <c r="C577" s="289" t="s">
        <v>469</v>
      </c>
      <c r="D577" s="289"/>
      <c r="E577" s="289"/>
      <c r="F577" s="289"/>
      <c r="G577" s="289"/>
      <c r="H577" s="289"/>
      <c r="I577" s="38"/>
      <c r="J577" s="38"/>
      <c r="K577" s="39"/>
      <c r="L577" s="39"/>
      <c r="M577" s="191"/>
      <c r="N577" s="191"/>
      <c r="O577" s="39"/>
      <c r="P577" s="39"/>
      <c r="Q577" s="58"/>
    </row>
    <row r="578" spans="1:17">
      <c r="A578" s="150"/>
      <c r="B578" s="49">
        <v>44</v>
      </c>
      <c r="C578" s="290" t="s">
        <v>470</v>
      </c>
      <c r="D578" s="290"/>
      <c r="E578" s="290"/>
      <c r="F578" s="290"/>
      <c r="G578" s="290"/>
      <c r="H578" s="290"/>
      <c r="I578" s="34">
        <v>10</v>
      </c>
      <c r="J578" s="34" t="s">
        <v>182</v>
      </c>
      <c r="K578" s="36">
        <v>20000</v>
      </c>
      <c r="L578" s="36">
        <f>+I578*K578</f>
        <v>200000</v>
      </c>
      <c r="M578" s="189">
        <v>10</v>
      </c>
      <c r="N578" s="189" t="s">
        <v>182</v>
      </c>
      <c r="O578" s="36">
        <v>20000</v>
      </c>
      <c r="P578" s="36">
        <f>+M578*O578</f>
        <v>200000</v>
      </c>
      <c r="Q578" s="58"/>
    </row>
    <row r="579" spans="1:17">
      <c r="A579" s="30"/>
      <c r="B579" s="37"/>
      <c r="C579" s="290" t="s">
        <v>471</v>
      </c>
      <c r="D579" s="290"/>
      <c r="E579" s="290"/>
      <c r="F579" s="290"/>
      <c r="G579" s="290"/>
      <c r="H579" s="290"/>
      <c r="I579" s="38"/>
      <c r="J579" s="38"/>
      <c r="K579" s="39"/>
      <c r="L579" s="39"/>
      <c r="M579" s="191"/>
      <c r="N579" s="191"/>
      <c r="O579" s="39"/>
      <c r="P579" s="39"/>
      <c r="Q579" s="58"/>
    </row>
    <row r="580" spans="1:17">
      <c r="A580" s="150"/>
      <c r="B580" s="31">
        <v>45</v>
      </c>
      <c r="C580" s="291" t="s">
        <v>472</v>
      </c>
      <c r="D580" s="291"/>
      <c r="E580" s="291"/>
      <c r="F580" s="291"/>
      <c r="G580" s="291"/>
      <c r="H580" s="291"/>
      <c r="I580" s="34">
        <v>1</v>
      </c>
      <c r="J580" s="34" t="s">
        <v>409</v>
      </c>
      <c r="K580" s="36">
        <v>50000</v>
      </c>
      <c r="L580" s="36">
        <f>+I580*K580</f>
        <v>50000</v>
      </c>
      <c r="M580" s="189">
        <v>1</v>
      </c>
      <c r="N580" s="189" t="s">
        <v>409</v>
      </c>
      <c r="O580" s="36">
        <v>50000</v>
      </c>
      <c r="P580" s="36">
        <f>+M580*O580</f>
        <v>50000</v>
      </c>
      <c r="Q580" s="58"/>
    </row>
    <row r="581" spans="1:17">
      <c r="A581" s="30"/>
      <c r="B581" s="52"/>
      <c r="C581" s="289" t="s">
        <v>180</v>
      </c>
      <c r="D581" s="289"/>
      <c r="E581" s="289"/>
      <c r="F581" s="289"/>
      <c r="G581" s="289"/>
      <c r="H581" s="289"/>
      <c r="I581" s="38"/>
      <c r="J581" s="38"/>
      <c r="K581" s="39"/>
      <c r="L581" s="39"/>
      <c r="M581" s="191"/>
      <c r="N581" s="191"/>
      <c r="O581" s="39"/>
      <c r="P581" s="39"/>
      <c r="Q581" s="58"/>
    </row>
    <row r="582" spans="1:17">
      <c r="A582" s="150"/>
      <c r="B582" s="49">
        <v>46</v>
      </c>
      <c r="C582" s="290" t="s">
        <v>473</v>
      </c>
      <c r="D582" s="290"/>
      <c r="E582" s="290"/>
      <c r="F582" s="290"/>
      <c r="G582" s="290"/>
      <c r="H582" s="290"/>
      <c r="I582" s="34">
        <v>1</v>
      </c>
      <c r="J582" s="34" t="s">
        <v>409</v>
      </c>
      <c r="K582" s="36">
        <v>35000</v>
      </c>
      <c r="L582" s="36">
        <f>+I582*K582</f>
        <v>35000</v>
      </c>
      <c r="M582" s="189">
        <v>1</v>
      </c>
      <c r="N582" s="189" t="s">
        <v>409</v>
      </c>
      <c r="O582" s="36">
        <v>35000</v>
      </c>
      <c r="P582" s="36">
        <f>+M582*O582</f>
        <v>35000</v>
      </c>
      <c r="Q582" s="58"/>
    </row>
    <row r="583" spans="1:17">
      <c r="A583" s="30"/>
      <c r="B583" s="37"/>
      <c r="C583" s="290" t="s">
        <v>180</v>
      </c>
      <c r="D583" s="290"/>
      <c r="E583" s="290"/>
      <c r="F583" s="290"/>
      <c r="G583" s="290"/>
      <c r="H583" s="290"/>
      <c r="I583" s="38"/>
      <c r="J583" s="38"/>
      <c r="K583" s="39"/>
      <c r="L583" s="39"/>
      <c r="M583" s="191"/>
      <c r="N583" s="191"/>
      <c r="O583" s="39"/>
      <c r="P583" s="39"/>
      <c r="Q583" s="58"/>
    </row>
    <row r="584" spans="1:17">
      <c r="A584" s="150"/>
      <c r="B584" s="31">
        <v>47</v>
      </c>
      <c r="C584" s="291" t="s">
        <v>474</v>
      </c>
      <c r="D584" s="291"/>
      <c r="E584" s="291"/>
      <c r="F584" s="291"/>
      <c r="G584" s="291"/>
      <c r="H584" s="291"/>
      <c r="I584" s="34">
        <v>20</v>
      </c>
      <c r="J584" s="34" t="s">
        <v>182</v>
      </c>
      <c r="K584" s="36">
        <v>7000</v>
      </c>
      <c r="L584" s="36">
        <f>+I584*K584</f>
        <v>140000</v>
      </c>
      <c r="M584" s="189">
        <v>20</v>
      </c>
      <c r="N584" s="189" t="s">
        <v>182</v>
      </c>
      <c r="O584" s="36">
        <v>7000</v>
      </c>
      <c r="P584" s="36">
        <f>+M584*O584</f>
        <v>140000</v>
      </c>
      <c r="Q584" s="58"/>
    </row>
    <row r="585" spans="1:17">
      <c r="A585" s="30"/>
      <c r="B585" s="52"/>
      <c r="C585" s="289" t="s">
        <v>475</v>
      </c>
      <c r="D585" s="289"/>
      <c r="E585" s="289"/>
      <c r="F585" s="289"/>
      <c r="G585" s="289"/>
      <c r="H585" s="289"/>
      <c r="I585" s="38"/>
      <c r="J585" s="38"/>
      <c r="K585" s="39"/>
      <c r="L585" s="39"/>
      <c r="M585" s="191"/>
      <c r="N585" s="191"/>
      <c r="O585" s="39"/>
      <c r="P585" s="39"/>
      <c r="Q585" s="58"/>
    </row>
    <row r="586" spans="1:17">
      <c r="A586" s="150"/>
      <c r="B586" s="49">
        <v>48</v>
      </c>
      <c r="C586" s="290" t="s">
        <v>476</v>
      </c>
      <c r="D586" s="290"/>
      <c r="E586" s="290"/>
      <c r="F586" s="290"/>
      <c r="G586" s="290"/>
      <c r="H586" s="290"/>
      <c r="I586" s="34">
        <v>40</v>
      </c>
      <c r="J586" s="34" t="s">
        <v>182</v>
      </c>
      <c r="K586" s="36">
        <v>25000</v>
      </c>
      <c r="L586" s="36">
        <f>+I586*K586</f>
        <v>1000000</v>
      </c>
      <c r="M586" s="189">
        <v>40</v>
      </c>
      <c r="N586" s="189" t="s">
        <v>182</v>
      </c>
      <c r="O586" s="36">
        <v>25000</v>
      </c>
      <c r="P586" s="36">
        <f>+M586*O586</f>
        <v>1000000</v>
      </c>
      <c r="Q586" s="58"/>
    </row>
    <row r="587" spans="1:17">
      <c r="A587" s="30"/>
      <c r="B587" s="37"/>
      <c r="C587" s="290" t="s">
        <v>477</v>
      </c>
      <c r="D587" s="290"/>
      <c r="E587" s="290"/>
      <c r="F587" s="290"/>
      <c r="G587" s="290"/>
      <c r="H587" s="290"/>
      <c r="I587" s="38"/>
      <c r="J587" s="38"/>
      <c r="K587" s="39"/>
      <c r="L587" s="39"/>
      <c r="M587" s="191"/>
      <c r="N587" s="191"/>
      <c r="O587" s="39"/>
      <c r="P587" s="39"/>
      <c r="Q587" s="58"/>
    </row>
    <row r="588" spans="1:17">
      <c r="A588" s="150"/>
      <c r="B588" s="31">
        <v>49</v>
      </c>
      <c r="C588" s="291" t="s">
        <v>478</v>
      </c>
      <c r="D588" s="291"/>
      <c r="E588" s="291"/>
      <c r="F588" s="291"/>
      <c r="G588" s="291"/>
      <c r="H588" s="291"/>
      <c r="I588" s="34">
        <v>100</v>
      </c>
      <c r="J588" s="34" t="s">
        <v>182</v>
      </c>
      <c r="K588" s="36">
        <v>20000</v>
      </c>
      <c r="L588" s="36">
        <f>+I588*K588</f>
        <v>2000000</v>
      </c>
      <c r="M588" s="189">
        <v>100</v>
      </c>
      <c r="N588" s="189" t="s">
        <v>182</v>
      </c>
      <c r="O588" s="36">
        <v>20000</v>
      </c>
      <c r="P588" s="36">
        <f>+M588*O588</f>
        <v>2000000</v>
      </c>
      <c r="Q588" s="58"/>
    </row>
    <row r="589" spans="1:17">
      <c r="A589" s="30"/>
      <c r="B589" s="52"/>
      <c r="C589" s="289" t="s">
        <v>479</v>
      </c>
      <c r="D589" s="289"/>
      <c r="E589" s="289"/>
      <c r="F589" s="289"/>
      <c r="G589" s="289"/>
      <c r="H589" s="289"/>
      <c r="I589" s="38"/>
      <c r="J589" s="38"/>
      <c r="K589" s="39"/>
      <c r="L589" s="39"/>
      <c r="M589" s="191"/>
      <c r="N589" s="191"/>
      <c r="O589" s="39"/>
      <c r="P589" s="39"/>
      <c r="Q589" s="58"/>
    </row>
    <row r="590" spans="1:17">
      <c r="A590" s="150"/>
      <c r="B590" s="49">
        <v>50</v>
      </c>
      <c r="C590" s="290" t="s">
        <v>480</v>
      </c>
      <c r="D590" s="290"/>
      <c r="E590" s="290"/>
      <c r="F590" s="290"/>
      <c r="G590" s="290"/>
      <c r="H590" s="290"/>
      <c r="I590" s="34">
        <v>10</v>
      </c>
      <c r="J590" s="34" t="s">
        <v>182</v>
      </c>
      <c r="K590" s="36">
        <v>60000</v>
      </c>
      <c r="L590" s="36">
        <f>+I590*K590</f>
        <v>600000</v>
      </c>
      <c r="M590" s="189">
        <v>10</v>
      </c>
      <c r="N590" s="189" t="s">
        <v>182</v>
      </c>
      <c r="O590" s="36">
        <v>60000</v>
      </c>
      <c r="P590" s="36">
        <f>+M590*O590</f>
        <v>600000</v>
      </c>
      <c r="Q590" s="58"/>
    </row>
    <row r="591" spans="1:17">
      <c r="A591" s="30"/>
      <c r="B591" s="37"/>
      <c r="C591" s="290" t="s">
        <v>481</v>
      </c>
      <c r="D591" s="290"/>
      <c r="E591" s="290"/>
      <c r="F591" s="290"/>
      <c r="G591" s="290"/>
      <c r="H591" s="290"/>
      <c r="I591" s="38"/>
      <c r="J591" s="38"/>
      <c r="K591" s="39"/>
      <c r="L591" s="39"/>
      <c r="M591" s="191"/>
      <c r="N591" s="191"/>
      <c r="O591" s="39"/>
      <c r="P591" s="39"/>
      <c r="Q591" s="58"/>
    </row>
    <row r="592" spans="1:17">
      <c r="A592" s="150"/>
      <c r="B592" s="31">
        <v>51</v>
      </c>
      <c r="C592" s="291" t="s">
        <v>482</v>
      </c>
      <c r="D592" s="291"/>
      <c r="E592" s="291"/>
      <c r="F592" s="291"/>
      <c r="G592" s="291"/>
      <c r="H592" s="291"/>
      <c r="I592" s="34">
        <v>600</v>
      </c>
      <c r="J592" s="34" t="s">
        <v>342</v>
      </c>
      <c r="K592" s="36">
        <v>11000</v>
      </c>
      <c r="L592" s="36">
        <f>+I592*K592</f>
        <v>6600000</v>
      </c>
      <c r="M592" s="189">
        <v>600</v>
      </c>
      <c r="N592" s="189" t="s">
        <v>342</v>
      </c>
      <c r="O592" s="36">
        <v>11000</v>
      </c>
      <c r="P592" s="36">
        <f>+M592*O592</f>
        <v>6600000</v>
      </c>
      <c r="Q592" s="58"/>
    </row>
    <row r="593" spans="1:17">
      <c r="A593" s="30"/>
      <c r="B593" s="52"/>
      <c r="C593" s="289" t="s">
        <v>483</v>
      </c>
      <c r="D593" s="289"/>
      <c r="E593" s="289"/>
      <c r="F593" s="289"/>
      <c r="G593" s="289"/>
      <c r="H593" s="289"/>
      <c r="I593" s="38"/>
      <c r="J593" s="38"/>
      <c r="K593" s="39"/>
      <c r="L593" s="39"/>
      <c r="M593" s="191"/>
      <c r="N593" s="191"/>
      <c r="O593" s="39"/>
      <c r="P593" s="39"/>
      <c r="Q593" s="58"/>
    </row>
    <row r="594" spans="1:17">
      <c r="A594" s="150"/>
      <c r="B594" s="49">
        <v>52</v>
      </c>
      <c r="C594" s="290" t="s">
        <v>484</v>
      </c>
      <c r="D594" s="290"/>
      <c r="E594" s="290"/>
      <c r="F594" s="290"/>
      <c r="G594" s="290"/>
      <c r="H594" s="290"/>
      <c r="I594" s="34">
        <v>400</v>
      </c>
      <c r="J594" s="34" t="s">
        <v>485</v>
      </c>
      <c r="K594" s="36">
        <v>16000</v>
      </c>
      <c r="L594" s="36">
        <f>+I594*K594</f>
        <v>6400000</v>
      </c>
      <c r="M594" s="189">
        <v>400</v>
      </c>
      <c r="N594" s="189" t="s">
        <v>485</v>
      </c>
      <c r="O594" s="36">
        <v>16000</v>
      </c>
      <c r="P594" s="36">
        <f>+M594*O594</f>
        <v>6400000</v>
      </c>
      <c r="Q594" s="58"/>
    </row>
    <row r="595" spans="1:17">
      <c r="A595" s="30"/>
      <c r="B595" s="37"/>
      <c r="C595" s="290" t="s">
        <v>486</v>
      </c>
      <c r="D595" s="290"/>
      <c r="E595" s="290"/>
      <c r="F595" s="290"/>
      <c r="G595" s="290"/>
      <c r="H595" s="290"/>
      <c r="I595" s="38"/>
      <c r="J595" s="38"/>
      <c r="K595" s="39"/>
      <c r="L595" s="39"/>
      <c r="M595" s="191"/>
      <c r="N595" s="191"/>
      <c r="O595" s="39"/>
      <c r="P595" s="39"/>
      <c r="Q595" s="58"/>
    </row>
    <row r="596" spans="1:17">
      <c r="A596" s="150"/>
      <c r="B596" s="31">
        <v>53</v>
      </c>
      <c r="C596" s="291" t="s">
        <v>487</v>
      </c>
      <c r="D596" s="291"/>
      <c r="E596" s="291"/>
      <c r="F596" s="291"/>
      <c r="G596" s="291"/>
      <c r="H596" s="291"/>
      <c r="I596" s="34">
        <v>35</v>
      </c>
      <c r="J596" s="34" t="s">
        <v>182</v>
      </c>
      <c r="K596" s="36">
        <v>60000</v>
      </c>
      <c r="L596" s="36">
        <f>+I596*K596</f>
        <v>2100000</v>
      </c>
      <c r="M596" s="189">
        <v>35</v>
      </c>
      <c r="N596" s="189" t="s">
        <v>182</v>
      </c>
      <c r="O596" s="36">
        <v>60000</v>
      </c>
      <c r="P596" s="36">
        <f>+M596*O596</f>
        <v>2100000</v>
      </c>
      <c r="Q596" s="58"/>
    </row>
    <row r="597" spans="1:17">
      <c r="A597" s="30"/>
      <c r="B597" s="52"/>
      <c r="C597" s="289" t="s">
        <v>488</v>
      </c>
      <c r="D597" s="289"/>
      <c r="E597" s="289"/>
      <c r="F597" s="289"/>
      <c r="G597" s="289"/>
      <c r="H597" s="289"/>
      <c r="I597" s="38"/>
      <c r="J597" s="38"/>
      <c r="K597" s="39"/>
      <c r="L597" s="39"/>
      <c r="M597" s="191"/>
      <c r="N597" s="191"/>
      <c r="O597" s="39"/>
      <c r="P597" s="39"/>
      <c r="Q597" s="58"/>
    </row>
    <row r="598" spans="1:17">
      <c r="A598" s="150"/>
      <c r="B598" s="49">
        <v>54</v>
      </c>
      <c r="C598" s="290" t="s">
        <v>489</v>
      </c>
      <c r="D598" s="290"/>
      <c r="E598" s="290"/>
      <c r="F598" s="290"/>
      <c r="G598" s="290"/>
      <c r="H598" s="290"/>
      <c r="I598" s="34">
        <v>30</v>
      </c>
      <c r="J598" s="34" t="s">
        <v>405</v>
      </c>
      <c r="K598" s="36">
        <v>525000</v>
      </c>
      <c r="L598" s="36">
        <f>+I598*K598</f>
        <v>15750000</v>
      </c>
      <c r="M598" s="189">
        <v>30</v>
      </c>
      <c r="N598" s="189" t="s">
        <v>405</v>
      </c>
      <c r="O598" s="36">
        <v>525000</v>
      </c>
      <c r="P598" s="36">
        <f>+M598*O598</f>
        <v>15750000</v>
      </c>
      <c r="Q598" s="58"/>
    </row>
    <row r="599" spans="1:17">
      <c r="A599" s="30"/>
      <c r="B599" s="37"/>
      <c r="C599" s="290" t="s">
        <v>180</v>
      </c>
      <c r="D599" s="290"/>
      <c r="E599" s="290"/>
      <c r="F599" s="290"/>
      <c r="G599" s="290"/>
      <c r="H599" s="290"/>
      <c r="I599" s="38"/>
      <c r="J599" s="38"/>
      <c r="K599" s="39"/>
      <c r="L599" s="39"/>
      <c r="M599" s="191"/>
      <c r="N599" s="191"/>
      <c r="O599" s="39"/>
      <c r="P599" s="39"/>
      <c r="Q599" s="58"/>
    </row>
    <row r="600" spans="1:17">
      <c r="A600" s="150"/>
      <c r="B600" s="31">
        <v>55</v>
      </c>
      <c r="C600" s="291" t="s">
        <v>490</v>
      </c>
      <c r="D600" s="291"/>
      <c r="E600" s="291"/>
      <c r="F600" s="291"/>
      <c r="G600" s="291"/>
      <c r="H600" s="291"/>
      <c r="I600" s="34">
        <v>100</v>
      </c>
      <c r="J600" s="34" t="s">
        <v>182</v>
      </c>
      <c r="K600" s="36">
        <v>20000</v>
      </c>
      <c r="L600" s="36">
        <f>+I600*K600</f>
        <v>2000000</v>
      </c>
      <c r="M600" s="189">
        <v>100</v>
      </c>
      <c r="N600" s="189" t="s">
        <v>182</v>
      </c>
      <c r="O600" s="36">
        <v>20000</v>
      </c>
      <c r="P600" s="36">
        <f>+M600*O600</f>
        <v>2000000</v>
      </c>
      <c r="Q600" s="58"/>
    </row>
    <row r="601" spans="1:17">
      <c r="A601" s="30"/>
      <c r="B601" s="52"/>
      <c r="C601" s="289" t="s">
        <v>491</v>
      </c>
      <c r="D601" s="289"/>
      <c r="E601" s="289"/>
      <c r="F601" s="289"/>
      <c r="G601" s="289"/>
      <c r="H601" s="289"/>
      <c r="I601" s="38"/>
      <c r="J601" s="38"/>
      <c r="K601" s="39"/>
      <c r="L601" s="39"/>
      <c r="M601" s="191"/>
      <c r="N601" s="191"/>
      <c r="O601" s="39"/>
      <c r="P601" s="39"/>
      <c r="Q601" s="58"/>
    </row>
    <row r="602" spans="1:17">
      <c r="A602" s="150"/>
      <c r="B602" s="49">
        <v>56</v>
      </c>
      <c r="C602" s="290" t="s">
        <v>492</v>
      </c>
      <c r="D602" s="290"/>
      <c r="E602" s="290"/>
      <c r="F602" s="290"/>
      <c r="G602" s="290"/>
      <c r="H602" s="290"/>
      <c r="I602" s="34">
        <v>300</v>
      </c>
      <c r="J602" s="34" t="s">
        <v>342</v>
      </c>
      <c r="K602" s="36">
        <v>15500</v>
      </c>
      <c r="L602" s="36">
        <f>+I602*K602</f>
        <v>4650000</v>
      </c>
      <c r="M602" s="189">
        <v>300</v>
      </c>
      <c r="N602" s="189" t="s">
        <v>342</v>
      </c>
      <c r="O602" s="36">
        <v>15500</v>
      </c>
      <c r="P602" s="36">
        <f>+M602*O602</f>
        <v>4650000</v>
      </c>
      <c r="Q602" s="58"/>
    </row>
    <row r="603" spans="1:17">
      <c r="A603" s="30"/>
      <c r="B603" s="37"/>
      <c r="C603" s="290" t="s">
        <v>493</v>
      </c>
      <c r="D603" s="290"/>
      <c r="E603" s="290"/>
      <c r="F603" s="290"/>
      <c r="G603" s="290"/>
      <c r="H603" s="290"/>
      <c r="I603" s="38"/>
      <c r="J603" s="38"/>
      <c r="K603" s="39"/>
      <c r="L603" s="39"/>
      <c r="M603" s="191"/>
      <c r="N603" s="191"/>
      <c r="O603" s="39"/>
      <c r="P603" s="39"/>
      <c r="Q603" s="58"/>
    </row>
    <row r="604" spans="1:17">
      <c r="A604" s="150"/>
      <c r="B604" s="31">
        <v>57</v>
      </c>
      <c r="C604" s="291" t="s">
        <v>492</v>
      </c>
      <c r="D604" s="291"/>
      <c r="E604" s="291"/>
      <c r="F604" s="291"/>
      <c r="G604" s="291"/>
      <c r="H604" s="291"/>
      <c r="I604" s="34">
        <v>300</v>
      </c>
      <c r="J604" s="34" t="s">
        <v>257</v>
      </c>
      <c r="K604" s="36">
        <v>23000</v>
      </c>
      <c r="L604" s="36">
        <f>+I604*K604</f>
        <v>6900000</v>
      </c>
      <c r="M604" s="189">
        <v>300</v>
      </c>
      <c r="N604" s="189" t="s">
        <v>257</v>
      </c>
      <c r="O604" s="36">
        <v>23000</v>
      </c>
      <c r="P604" s="36">
        <f>+M604*O604</f>
        <v>6900000</v>
      </c>
      <c r="Q604" s="58"/>
    </row>
    <row r="605" spans="1:17">
      <c r="A605" s="30"/>
      <c r="B605" s="52"/>
      <c r="C605" s="289" t="s">
        <v>494</v>
      </c>
      <c r="D605" s="289"/>
      <c r="E605" s="289"/>
      <c r="F605" s="289"/>
      <c r="G605" s="289"/>
      <c r="H605" s="289"/>
      <c r="I605" s="38"/>
      <c r="J605" s="38"/>
      <c r="K605" s="39"/>
      <c r="L605" s="39"/>
      <c r="M605" s="191"/>
      <c r="N605" s="191"/>
      <c r="O605" s="39"/>
      <c r="P605" s="39"/>
      <c r="Q605" s="58"/>
    </row>
    <row r="606" spans="1:17">
      <c r="A606" s="150"/>
      <c r="B606" s="49">
        <v>58</v>
      </c>
      <c r="C606" s="290" t="s">
        <v>495</v>
      </c>
      <c r="D606" s="290"/>
      <c r="E606" s="290"/>
      <c r="F606" s="290"/>
      <c r="G606" s="290"/>
      <c r="H606" s="290"/>
      <c r="I606" s="34">
        <v>25</v>
      </c>
      <c r="J606" s="34" t="s">
        <v>182</v>
      </c>
      <c r="K606" s="36">
        <v>200000</v>
      </c>
      <c r="L606" s="36">
        <f>+I606*K606</f>
        <v>5000000</v>
      </c>
      <c r="M606" s="189">
        <v>25</v>
      </c>
      <c r="N606" s="189" t="s">
        <v>182</v>
      </c>
      <c r="O606" s="36">
        <v>200000</v>
      </c>
      <c r="P606" s="36">
        <f>+M606*O606</f>
        <v>5000000</v>
      </c>
      <c r="Q606" s="58"/>
    </row>
    <row r="607" spans="1:17">
      <c r="A607" s="30"/>
      <c r="B607" s="149"/>
      <c r="C607" s="290" t="s">
        <v>496</v>
      </c>
      <c r="D607" s="290"/>
      <c r="E607" s="290"/>
      <c r="F607" s="290"/>
      <c r="G607" s="290"/>
      <c r="H607" s="290"/>
      <c r="I607" s="38"/>
      <c r="J607" s="38"/>
      <c r="K607" s="39"/>
      <c r="L607" s="39"/>
      <c r="M607" s="191"/>
      <c r="N607" s="191"/>
      <c r="O607" s="39"/>
      <c r="P607" s="39"/>
      <c r="Q607" s="58"/>
    </row>
    <row r="608" spans="1:17">
      <c r="A608" s="150"/>
      <c r="B608" s="148">
        <v>59</v>
      </c>
      <c r="C608" s="291" t="s">
        <v>497</v>
      </c>
      <c r="D608" s="291"/>
      <c r="E608" s="291"/>
      <c r="F608" s="291"/>
      <c r="G608" s="291"/>
      <c r="H608" s="291"/>
      <c r="I608" s="34">
        <v>6</v>
      </c>
      <c r="J608" s="34" t="s">
        <v>182</v>
      </c>
      <c r="K608" s="36">
        <v>50000</v>
      </c>
      <c r="L608" s="36">
        <f>+I608*K608</f>
        <v>300000</v>
      </c>
      <c r="M608" s="189">
        <v>6</v>
      </c>
      <c r="N608" s="189" t="s">
        <v>182</v>
      </c>
      <c r="O608" s="36">
        <v>50000</v>
      </c>
      <c r="P608" s="36">
        <f>+M608*O608</f>
        <v>300000</v>
      </c>
      <c r="Q608" s="58"/>
    </row>
    <row r="609" spans="1:17">
      <c r="A609" s="30"/>
      <c r="B609" s="52"/>
      <c r="C609" s="289" t="s">
        <v>180</v>
      </c>
      <c r="D609" s="289"/>
      <c r="E609" s="289"/>
      <c r="F609" s="289"/>
      <c r="G609" s="289"/>
      <c r="H609" s="289"/>
      <c r="I609" s="38"/>
      <c r="J609" s="38"/>
      <c r="K609" s="39"/>
      <c r="L609" s="39"/>
      <c r="M609" s="191"/>
      <c r="N609" s="191"/>
      <c r="O609" s="39"/>
      <c r="P609" s="39"/>
      <c r="Q609" s="58"/>
    </row>
    <row r="610" spans="1:17">
      <c r="A610" s="150"/>
      <c r="B610" s="31">
        <v>60</v>
      </c>
      <c r="C610" s="290" t="s">
        <v>498</v>
      </c>
      <c r="D610" s="290"/>
      <c r="E610" s="290"/>
      <c r="F610" s="290"/>
      <c r="G610" s="290"/>
      <c r="H610" s="290"/>
      <c r="I610" s="34">
        <v>20</v>
      </c>
      <c r="J610" s="34" t="s">
        <v>182</v>
      </c>
      <c r="K610" s="36">
        <v>235000</v>
      </c>
      <c r="L610" s="36">
        <f>+I610*K610</f>
        <v>4700000</v>
      </c>
      <c r="M610" s="189">
        <v>20</v>
      </c>
      <c r="N610" s="189" t="s">
        <v>182</v>
      </c>
      <c r="O610" s="36">
        <v>235000</v>
      </c>
      <c r="P610" s="36">
        <f>+M610*O610</f>
        <v>4700000</v>
      </c>
      <c r="Q610" s="58"/>
    </row>
    <row r="611" spans="1:17">
      <c r="A611" s="30"/>
      <c r="B611" s="52"/>
      <c r="C611" s="290" t="s">
        <v>173</v>
      </c>
      <c r="D611" s="290"/>
      <c r="E611" s="290"/>
      <c r="F611" s="290"/>
      <c r="G611" s="290"/>
      <c r="H611" s="290"/>
      <c r="I611" s="38"/>
      <c r="J611" s="38"/>
      <c r="K611" s="39"/>
      <c r="L611" s="39"/>
      <c r="M611" s="191"/>
      <c r="N611" s="191"/>
      <c r="O611" s="39"/>
      <c r="P611" s="39"/>
      <c r="Q611" s="58"/>
    </row>
    <row r="612" spans="1:17">
      <c r="A612" s="150"/>
      <c r="B612" s="49">
        <v>61</v>
      </c>
      <c r="C612" s="291" t="s">
        <v>498</v>
      </c>
      <c r="D612" s="291"/>
      <c r="E612" s="291"/>
      <c r="F612" s="291"/>
      <c r="G612" s="291"/>
      <c r="H612" s="291"/>
      <c r="I612" s="34">
        <v>20</v>
      </c>
      <c r="J612" s="34" t="s">
        <v>182</v>
      </c>
      <c r="K612" s="36">
        <v>100000</v>
      </c>
      <c r="L612" s="36">
        <f>+I612*K612</f>
        <v>2000000</v>
      </c>
      <c r="M612" s="189">
        <v>20</v>
      </c>
      <c r="N612" s="189" t="s">
        <v>182</v>
      </c>
      <c r="O612" s="36">
        <v>100000</v>
      </c>
      <c r="P612" s="36">
        <f>+M612*O612</f>
        <v>2000000</v>
      </c>
      <c r="Q612" s="58"/>
    </row>
    <row r="613" spans="1:17">
      <c r="A613" s="30"/>
      <c r="B613" s="149"/>
      <c r="C613" s="289" t="s">
        <v>247</v>
      </c>
      <c r="D613" s="289"/>
      <c r="E613" s="289"/>
      <c r="F613" s="289"/>
      <c r="G613" s="289"/>
      <c r="H613" s="289"/>
      <c r="I613" s="38"/>
      <c r="J613" s="38"/>
      <c r="K613" s="39"/>
      <c r="L613" s="39"/>
      <c r="M613" s="191"/>
      <c r="N613" s="191"/>
      <c r="O613" s="39"/>
      <c r="P613" s="39"/>
      <c r="Q613" s="58"/>
    </row>
    <row r="614" spans="1:17">
      <c r="A614" s="150"/>
      <c r="B614" s="148">
        <v>62</v>
      </c>
      <c r="C614" s="290" t="s">
        <v>498</v>
      </c>
      <c r="D614" s="290"/>
      <c r="E614" s="290"/>
      <c r="F614" s="290"/>
      <c r="G614" s="290"/>
      <c r="H614" s="290"/>
      <c r="I614" s="34">
        <v>20</v>
      </c>
      <c r="J614" s="34" t="s">
        <v>182</v>
      </c>
      <c r="K614" s="36">
        <v>170000</v>
      </c>
      <c r="L614" s="36">
        <f>+I614*K614</f>
        <v>3400000</v>
      </c>
      <c r="M614" s="189">
        <v>20</v>
      </c>
      <c r="N614" s="189" t="s">
        <v>182</v>
      </c>
      <c r="O614" s="36">
        <v>170000</v>
      </c>
      <c r="P614" s="36">
        <f>+M614*O614</f>
        <v>3400000</v>
      </c>
      <c r="Q614" s="58"/>
    </row>
    <row r="615" spans="1:17">
      <c r="A615" s="30"/>
      <c r="B615" s="52"/>
      <c r="C615" s="290" t="s">
        <v>240</v>
      </c>
      <c r="D615" s="290"/>
      <c r="E615" s="290"/>
      <c r="F615" s="290"/>
      <c r="G615" s="290"/>
      <c r="H615" s="290"/>
      <c r="I615" s="38"/>
      <c r="J615" s="38"/>
      <c r="K615" s="39"/>
      <c r="L615" s="39"/>
      <c r="M615" s="191"/>
      <c r="N615" s="191"/>
      <c r="O615" s="39"/>
      <c r="P615" s="39"/>
      <c r="Q615" s="58"/>
    </row>
    <row r="616" spans="1:17">
      <c r="A616" s="150"/>
      <c r="B616" s="31">
        <v>63</v>
      </c>
      <c r="C616" s="291" t="s">
        <v>499</v>
      </c>
      <c r="D616" s="291"/>
      <c r="E616" s="291"/>
      <c r="F616" s="291"/>
      <c r="G616" s="291"/>
      <c r="H616" s="291"/>
      <c r="I616" s="34">
        <v>10</v>
      </c>
      <c r="J616" s="34" t="s">
        <v>182</v>
      </c>
      <c r="K616" s="36">
        <v>20000</v>
      </c>
      <c r="L616" s="36">
        <f>+I616*K616</f>
        <v>200000</v>
      </c>
      <c r="M616" s="189">
        <v>10</v>
      </c>
      <c r="N616" s="189" t="s">
        <v>182</v>
      </c>
      <c r="O616" s="36">
        <v>20000</v>
      </c>
      <c r="P616" s="36">
        <f>+M616*O616</f>
        <v>200000</v>
      </c>
      <c r="Q616" s="58"/>
    </row>
    <row r="617" spans="1:17">
      <c r="A617" s="30"/>
      <c r="B617" s="52"/>
      <c r="C617" s="289" t="s">
        <v>180</v>
      </c>
      <c r="D617" s="289"/>
      <c r="E617" s="289"/>
      <c r="F617" s="289"/>
      <c r="G617" s="289"/>
      <c r="H617" s="289"/>
      <c r="I617" s="38"/>
      <c r="J617" s="38"/>
      <c r="K617" s="39"/>
      <c r="L617" s="39"/>
      <c r="M617" s="191"/>
      <c r="N617" s="191"/>
      <c r="O617" s="39"/>
      <c r="P617" s="39"/>
      <c r="Q617" s="58"/>
    </row>
    <row r="618" spans="1:17">
      <c r="A618" s="150"/>
      <c r="B618" s="49">
        <v>64</v>
      </c>
      <c r="C618" s="290" t="s">
        <v>500</v>
      </c>
      <c r="D618" s="290"/>
      <c r="E618" s="290"/>
      <c r="F618" s="290"/>
      <c r="G618" s="290"/>
      <c r="H618" s="290"/>
      <c r="I618" s="34">
        <v>2500</v>
      </c>
      <c r="J618" s="34" t="s">
        <v>249</v>
      </c>
      <c r="K618" s="36">
        <v>4000</v>
      </c>
      <c r="L618" s="36">
        <f>+I618*K618</f>
        <v>10000000</v>
      </c>
      <c r="M618" s="189">
        <v>2500</v>
      </c>
      <c r="N618" s="189" t="s">
        <v>249</v>
      </c>
      <c r="O618" s="36">
        <v>4000</v>
      </c>
      <c r="P618" s="36">
        <f>+M618*O618</f>
        <v>10000000</v>
      </c>
      <c r="Q618" s="58"/>
    </row>
    <row r="619" spans="1:17">
      <c r="A619" s="63"/>
      <c r="B619" s="149"/>
      <c r="C619" s="289" t="s">
        <v>501</v>
      </c>
      <c r="D619" s="289"/>
      <c r="E619" s="289"/>
      <c r="F619" s="289"/>
      <c r="G619" s="289"/>
      <c r="H619" s="289"/>
      <c r="I619" s="38"/>
      <c r="J619" s="38"/>
      <c r="K619" s="39"/>
      <c r="L619" s="39"/>
      <c r="M619" s="191"/>
      <c r="N619" s="191"/>
      <c r="O619" s="39"/>
      <c r="P619" s="39"/>
      <c r="Q619" s="58"/>
    </row>
    <row r="620" spans="1:17">
      <c r="A620" s="150"/>
      <c r="B620" s="148">
        <v>65</v>
      </c>
      <c r="C620" s="291" t="s">
        <v>502</v>
      </c>
      <c r="D620" s="291"/>
      <c r="E620" s="291"/>
      <c r="F620" s="291"/>
      <c r="G620" s="291"/>
      <c r="H620" s="291"/>
      <c r="I620" s="34">
        <v>750</v>
      </c>
      <c r="J620" s="34" t="s">
        <v>342</v>
      </c>
      <c r="K620" s="36">
        <v>13500</v>
      </c>
      <c r="L620" s="36">
        <f>+I620*K620</f>
        <v>10125000</v>
      </c>
      <c r="M620" s="189">
        <v>750</v>
      </c>
      <c r="N620" s="189" t="s">
        <v>342</v>
      </c>
      <c r="O620" s="36">
        <v>13500</v>
      </c>
      <c r="P620" s="36">
        <f>+M620*O620</f>
        <v>10125000</v>
      </c>
      <c r="Q620" s="58"/>
    </row>
    <row r="621" spans="1:17">
      <c r="A621" s="30"/>
      <c r="B621" s="52"/>
      <c r="C621" s="289" t="s">
        <v>503</v>
      </c>
      <c r="D621" s="289"/>
      <c r="E621" s="289"/>
      <c r="F621" s="289"/>
      <c r="G621" s="289"/>
      <c r="H621" s="289"/>
      <c r="I621" s="38"/>
      <c r="J621" s="38"/>
      <c r="K621" s="39"/>
      <c r="L621" s="39"/>
      <c r="M621" s="191"/>
      <c r="N621" s="191"/>
      <c r="O621" s="39"/>
      <c r="P621" s="39"/>
      <c r="Q621" s="58"/>
    </row>
    <row r="622" spans="1:17">
      <c r="A622" s="150"/>
      <c r="B622" s="31">
        <v>66</v>
      </c>
      <c r="C622" s="290" t="s">
        <v>504</v>
      </c>
      <c r="D622" s="290"/>
      <c r="E622" s="290"/>
      <c r="F622" s="290"/>
      <c r="G622" s="290"/>
      <c r="H622" s="290"/>
      <c r="I622" s="34">
        <v>3</v>
      </c>
      <c r="J622" s="34" t="s">
        <v>168</v>
      </c>
      <c r="K622" s="36">
        <v>15000</v>
      </c>
      <c r="L622" s="36">
        <f>+I622*K622</f>
        <v>45000</v>
      </c>
      <c r="M622" s="189">
        <v>3</v>
      </c>
      <c r="N622" s="189" t="s">
        <v>168</v>
      </c>
      <c r="O622" s="36">
        <v>15000</v>
      </c>
      <c r="P622" s="36">
        <f>+M622*O622</f>
        <v>45000</v>
      </c>
      <c r="Q622" s="58"/>
    </row>
    <row r="623" spans="1:17">
      <c r="A623" s="30"/>
      <c r="B623" s="52"/>
      <c r="C623" s="289" t="s">
        <v>180</v>
      </c>
      <c r="D623" s="289"/>
      <c r="E623" s="289"/>
      <c r="F623" s="289"/>
      <c r="G623" s="289"/>
      <c r="H623" s="289"/>
      <c r="I623" s="38"/>
      <c r="J623" s="38"/>
      <c r="K623" s="39"/>
      <c r="L623" s="39"/>
      <c r="M623" s="191"/>
      <c r="N623" s="191"/>
      <c r="O623" s="39"/>
      <c r="P623" s="39"/>
      <c r="Q623" s="58"/>
    </row>
    <row r="624" spans="1:17">
      <c r="A624" s="30"/>
      <c r="B624" s="49">
        <v>67</v>
      </c>
      <c r="C624" s="290" t="s">
        <v>505</v>
      </c>
      <c r="D624" s="290"/>
      <c r="E624" s="290"/>
      <c r="F624" s="290"/>
      <c r="G624" s="290"/>
      <c r="H624" s="290"/>
      <c r="I624" s="34">
        <v>20</v>
      </c>
      <c r="J624" s="34" t="s">
        <v>168</v>
      </c>
      <c r="K624" s="36">
        <v>115000</v>
      </c>
      <c r="L624" s="36">
        <f>+I624*K624</f>
        <v>2300000</v>
      </c>
      <c r="M624" s="189">
        <v>20</v>
      </c>
      <c r="N624" s="189" t="s">
        <v>168</v>
      </c>
      <c r="O624" s="36">
        <v>115000</v>
      </c>
      <c r="P624" s="36">
        <f>+M624*O624</f>
        <v>2300000</v>
      </c>
      <c r="Q624" s="58"/>
    </row>
    <row r="625" spans="1:17">
      <c r="A625" s="30"/>
      <c r="B625" s="149"/>
      <c r="C625" s="290" t="s">
        <v>180</v>
      </c>
      <c r="D625" s="290"/>
      <c r="E625" s="290"/>
      <c r="F625" s="290"/>
      <c r="G625" s="290"/>
      <c r="H625" s="290"/>
      <c r="I625" s="38"/>
      <c r="J625" s="38"/>
      <c r="K625" s="39"/>
      <c r="L625" s="39"/>
      <c r="M625" s="191"/>
      <c r="N625" s="191"/>
      <c r="O625" s="39"/>
      <c r="P625" s="39"/>
      <c r="Q625" s="58"/>
    </row>
    <row r="626" spans="1:17">
      <c r="A626" s="150"/>
      <c r="B626" s="148">
        <v>68</v>
      </c>
      <c r="C626" s="291" t="s">
        <v>506</v>
      </c>
      <c r="D626" s="291"/>
      <c r="E626" s="291"/>
      <c r="F626" s="291"/>
      <c r="G626" s="291"/>
      <c r="H626" s="291"/>
      <c r="I626" s="34">
        <v>2</v>
      </c>
      <c r="J626" s="34" t="s">
        <v>182</v>
      </c>
      <c r="K626" s="36">
        <v>150000</v>
      </c>
      <c r="L626" s="36">
        <f>+I626*K626</f>
        <v>300000</v>
      </c>
      <c r="M626" s="189">
        <v>2</v>
      </c>
      <c r="N626" s="189" t="s">
        <v>182</v>
      </c>
      <c r="O626" s="36">
        <v>150000</v>
      </c>
      <c r="P626" s="36">
        <f>+M626*O626</f>
        <v>300000</v>
      </c>
      <c r="Q626" s="58"/>
    </row>
    <row r="627" spans="1:17">
      <c r="A627" s="30"/>
      <c r="B627" s="52"/>
      <c r="C627" s="289" t="s">
        <v>180</v>
      </c>
      <c r="D627" s="289"/>
      <c r="E627" s="289"/>
      <c r="F627" s="289"/>
      <c r="G627" s="289"/>
      <c r="H627" s="289"/>
      <c r="I627" s="38"/>
      <c r="J627" s="38"/>
      <c r="K627" s="39"/>
      <c r="L627" s="39"/>
      <c r="M627" s="191"/>
      <c r="N627" s="191"/>
      <c r="O627" s="39"/>
      <c r="P627" s="39"/>
      <c r="Q627" s="58"/>
    </row>
    <row r="628" spans="1:17">
      <c r="A628" s="150"/>
      <c r="B628" s="31">
        <v>69</v>
      </c>
      <c r="C628" s="290" t="s">
        <v>507</v>
      </c>
      <c r="D628" s="290"/>
      <c r="E628" s="290"/>
      <c r="F628" s="290"/>
      <c r="G628" s="290"/>
      <c r="H628" s="290"/>
      <c r="I628" s="34">
        <v>300</v>
      </c>
      <c r="J628" s="34" t="s">
        <v>342</v>
      </c>
      <c r="K628" s="36">
        <v>23000</v>
      </c>
      <c r="L628" s="36">
        <f>+I628*K628</f>
        <v>6900000</v>
      </c>
      <c r="M628" s="189">
        <v>300</v>
      </c>
      <c r="N628" s="189" t="s">
        <v>342</v>
      </c>
      <c r="O628" s="36">
        <v>23000</v>
      </c>
      <c r="P628" s="36">
        <f>+M628*O628</f>
        <v>6900000</v>
      </c>
      <c r="Q628" s="58"/>
    </row>
    <row r="629" spans="1:17">
      <c r="A629" s="30"/>
      <c r="B629" s="52"/>
      <c r="C629" s="290" t="s">
        <v>508</v>
      </c>
      <c r="D629" s="290"/>
      <c r="E629" s="290"/>
      <c r="F629" s="290"/>
      <c r="G629" s="290"/>
      <c r="H629" s="290"/>
      <c r="I629" s="38"/>
      <c r="J629" s="38"/>
      <c r="K629" s="39"/>
      <c r="L629" s="39"/>
      <c r="M629" s="191"/>
      <c r="N629" s="191"/>
      <c r="O629" s="39"/>
      <c r="P629" s="39"/>
      <c r="Q629" s="58"/>
    </row>
    <row r="630" spans="1:17">
      <c r="A630" s="150"/>
      <c r="B630" s="49">
        <v>70</v>
      </c>
      <c r="C630" s="291" t="s">
        <v>509</v>
      </c>
      <c r="D630" s="291"/>
      <c r="E630" s="291"/>
      <c r="F630" s="291"/>
      <c r="G630" s="291"/>
      <c r="H630" s="291"/>
      <c r="I630" s="34">
        <v>10</v>
      </c>
      <c r="J630" s="34" t="s">
        <v>182</v>
      </c>
      <c r="K630" s="36">
        <v>75000</v>
      </c>
      <c r="L630" s="36">
        <f>+I630*K630</f>
        <v>750000</v>
      </c>
      <c r="M630" s="189">
        <v>10</v>
      </c>
      <c r="N630" s="189" t="s">
        <v>182</v>
      </c>
      <c r="O630" s="36">
        <v>75000</v>
      </c>
      <c r="P630" s="36">
        <f>+M630*O630</f>
        <v>750000</v>
      </c>
      <c r="Q630" s="58"/>
    </row>
    <row r="631" spans="1:17">
      <c r="A631" s="30"/>
      <c r="B631" s="149"/>
      <c r="C631" s="289" t="s">
        <v>510</v>
      </c>
      <c r="D631" s="289"/>
      <c r="E631" s="289"/>
      <c r="F631" s="289"/>
      <c r="G631" s="289"/>
      <c r="H631" s="289"/>
      <c r="I631" s="38"/>
      <c r="J631" s="38"/>
      <c r="K631" s="39"/>
      <c r="L631" s="39"/>
      <c r="M631" s="191"/>
      <c r="N631" s="191"/>
      <c r="O631" s="39"/>
      <c r="P631" s="39"/>
      <c r="Q631" s="58"/>
    </row>
    <row r="632" spans="1:17">
      <c r="A632" s="30"/>
      <c r="B632" s="148">
        <v>71</v>
      </c>
      <c r="C632" s="291" t="s">
        <v>511</v>
      </c>
      <c r="D632" s="291"/>
      <c r="E632" s="291"/>
      <c r="F632" s="291"/>
      <c r="G632" s="291"/>
      <c r="H632" s="291"/>
      <c r="I632" s="34">
        <v>30</v>
      </c>
      <c r="J632" s="34" t="s">
        <v>182</v>
      </c>
      <c r="K632" s="36">
        <v>78000</v>
      </c>
      <c r="L632" s="36">
        <f>+I632*K632</f>
        <v>2340000</v>
      </c>
      <c r="M632" s="189">
        <v>30</v>
      </c>
      <c r="N632" s="189" t="s">
        <v>182</v>
      </c>
      <c r="O632" s="36">
        <v>78000</v>
      </c>
      <c r="P632" s="36">
        <f>+M632*O632</f>
        <v>2340000</v>
      </c>
      <c r="Q632" s="58"/>
    </row>
    <row r="633" spans="1:17">
      <c r="A633" s="30"/>
      <c r="B633" s="149"/>
      <c r="C633" s="289" t="s">
        <v>180</v>
      </c>
      <c r="D633" s="289"/>
      <c r="E633" s="289"/>
      <c r="F633" s="289"/>
      <c r="G633" s="289"/>
      <c r="H633" s="289"/>
      <c r="I633" s="38"/>
      <c r="J633" s="38"/>
      <c r="K633" s="39"/>
      <c r="L633" s="39"/>
      <c r="M633" s="191"/>
      <c r="N633" s="191"/>
      <c r="O633" s="39"/>
      <c r="P633" s="39"/>
      <c r="Q633" s="58"/>
    </row>
    <row r="634" spans="1:17">
      <c r="A634" s="30"/>
      <c r="B634" s="150">
        <v>72</v>
      </c>
      <c r="C634" s="291" t="s">
        <v>512</v>
      </c>
      <c r="D634" s="291"/>
      <c r="E634" s="291"/>
      <c r="F634" s="291"/>
      <c r="G634" s="291"/>
      <c r="H634" s="291"/>
      <c r="I634" s="34">
        <v>30</v>
      </c>
      <c r="J634" s="34" t="s">
        <v>182</v>
      </c>
      <c r="K634" s="36">
        <v>50000</v>
      </c>
      <c r="L634" s="36">
        <f>+I634*K634</f>
        <v>1500000</v>
      </c>
      <c r="M634" s="189">
        <v>30</v>
      </c>
      <c r="N634" s="189" t="s">
        <v>182</v>
      </c>
      <c r="O634" s="36">
        <v>50000</v>
      </c>
      <c r="P634" s="36">
        <f>+M634*O634</f>
        <v>1500000</v>
      </c>
      <c r="Q634" s="58"/>
    </row>
    <row r="635" spans="1:17">
      <c r="A635" s="30"/>
      <c r="B635" s="150"/>
      <c r="C635" s="289" t="s">
        <v>513</v>
      </c>
      <c r="D635" s="289"/>
      <c r="E635" s="289"/>
      <c r="F635" s="289"/>
      <c r="G635" s="289"/>
      <c r="H635" s="289"/>
      <c r="I635" s="38"/>
      <c r="J635" s="38"/>
      <c r="K635" s="39"/>
      <c r="L635" s="39"/>
      <c r="M635" s="191"/>
      <c r="N635" s="191"/>
      <c r="O635" s="39"/>
      <c r="P635" s="39"/>
      <c r="Q635" s="58"/>
    </row>
    <row r="636" spans="1:17">
      <c r="A636" s="150"/>
      <c r="B636" s="148">
        <v>73</v>
      </c>
      <c r="C636" s="291" t="s">
        <v>514</v>
      </c>
      <c r="D636" s="291"/>
      <c r="E636" s="291"/>
      <c r="F636" s="291"/>
      <c r="G636" s="291"/>
      <c r="H636" s="291"/>
      <c r="I636" s="34">
        <v>2</v>
      </c>
      <c r="J636" s="34" t="s">
        <v>182</v>
      </c>
      <c r="K636" s="36">
        <v>20000</v>
      </c>
      <c r="L636" s="36">
        <f>+I636*K636</f>
        <v>40000</v>
      </c>
      <c r="M636" s="189">
        <v>2</v>
      </c>
      <c r="N636" s="189" t="s">
        <v>182</v>
      </c>
      <c r="O636" s="36">
        <v>20000</v>
      </c>
      <c r="P636" s="36">
        <f>+M636*O636</f>
        <v>40000</v>
      </c>
      <c r="Q636" s="58"/>
    </row>
    <row r="637" spans="1:17">
      <c r="A637" s="30"/>
      <c r="B637" s="52"/>
      <c r="C637" s="289" t="s">
        <v>515</v>
      </c>
      <c r="D637" s="289"/>
      <c r="E637" s="289"/>
      <c r="F637" s="289"/>
      <c r="G637" s="289"/>
      <c r="H637" s="289"/>
      <c r="I637" s="38"/>
      <c r="J637" s="38"/>
      <c r="K637" s="39"/>
      <c r="L637" s="39"/>
      <c r="M637" s="191"/>
      <c r="N637" s="191"/>
      <c r="O637" s="39"/>
      <c r="P637" s="39"/>
      <c r="Q637" s="58"/>
    </row>
    <row r="638" spans="1:17">
      <c r="A638" s="140" t="s">
        <v>516</v>
      </c>
      <c r="B638" s="292" t="s">
        <v>517</v>
      </c>
      <c r="C638" s="292"/>
      <c r="D638" s="292"/>
      <c r="E638" s="292"/>
      <c r="F638" s="292"/>
      <c r="G638" s="292"/>
      <c r="H638" s="292"/>
      <c r="I638" s="24"/>
      <c r="J638" s="13"/>
      <c r="K638" s="13"/>
      <c r="L638" s="23">
        <f>SUM(L639:L652)</f>
        <v>32800000</v>
      </c>
      <c r="M638" s="96"/>
      <c r="N638" s="97"/>
      <c r="O638" s="97"/>
      <c r="P638" s="23">
        <f>SUM(P639:P652)</f>
        <v>32800000</v>
      </c>
      <c r="Q638" s="58"/>
    </row>
    <row r="639" spans="1:17">
      <c r="A639" s="148"/>
      <c r="B639" s="31">
        <v>1</v>
      </c>
      <c r="C639" s="291" t="s">
        <v>518</v>
      </c>
      <c r="D639" s="291"/>
      <c r="E639" s="291"/>
      <c r="F639" s="291"/>
      <c r="G639" s="291"/>
      <c r="H639" s="291"/>
      <c r="I639" s="34">
        <v>250</v>
      </c>
      <c r="J639" s="34" t="s">
        <v>182</v>
      </c>
      <c r="K639" s="36">
        <v>5000</v>
      </c>
      <c r="L639" s="36">
        <f>+I639*K639</f>
        <v>1250000</v>
      </c>
      <c r="M639" s="189">
        <v>250</v>
      </c>
      <c r="N639" s="189" t="s">
        <v>182</v>
      </c>
      <c r="O639" s="36">
        <v>5000</v>
      </c>
      <c r="P639" s="36">
        <f>+M639*O639</f>
        <v>1250000</v>
      </c>
      <c r="Q639" s="58"/>
    </row>
    <row r="640" spans="1:17">
      <c r="A640" s="30"/>
      <c r="B640" s="37"/>
      <c r="C640" s="290" t="s">
        <v>519</v>
      </c>
      <c r="D640" s="290"/>
      <c r="E640" s="290"/>
      <c r="F640" s="290"/>
      <c r="G640" s="290"/>
      <c r="H640" s="290"/>
      <c r="I640" s="38"/>
      <c r="J640" s="38"/>
      <c r="K640" s="39"/>
      <c r="L640" s="39"/>
      <c r="M640" s="191"/>
      <c r="N640" s="191"/>
      <c r="O640" s="39"/>
      <c r="P640" s="39"/>
      <c r="Q640" s="58"/>
    </row>
    <row r="641" spans="1:17">
      <c r="A641" s="150"/>
      <c r="B641" s="31">
        <v>2</v>
      </c>
      <c r="C641" s="291" t="s">
        <v>520</v>
      </c>
      <c r="D641" s="291"/>
      <c r="E641" s="291"/>
      <c r="F641" s="291"/>
      <c r="G641" s="291"/>
      <c r="H641" s="291"/>
      <c r="I641" s="34">
        <v>30</v>
      </c>
      <c r="J641" s="34" t="s">
        <v>521</v>
      </c>
      <c r="K641" s="36">
        <v>275000</v>
      </c>
      <c r="L641" s="36">
        <f>+I641*K641</f>
        <v>8250000</v>
      </c>
      <c r="M641" s="189">
        <v>30</v>
      </c>
      <c r="N641" s="189" t="s">
        <v>521</v>
      </c>
      <c r="O641" s="36">
        <v>275000</v>
      </c>
      <c r="P641" s="36">
        <f>+M641*O641</f>
        <v>8250000</v>
      </c>
      <c r="Q641" s="58"/>
    </row>
    <row r="642" spans="1:17">
      <c r="A642" s="30"/>
      <c r="B642" s="52"/>
      <c r="C642" s="289" t="s">
        <v>522</v>
      </c>
      <c r="D642" s="289"/>
      <c r="E642" s="289"/>
      <c r="F642" s="289"/>
      <c r="G642" s="289"/>
      <c r="H642" s="289"/>
      <c r="I642" s="38"/>
      <c r="J642" s="38"/>
      <c r="K642" s="39"/>
      <c r="L642" s="39"/>
      <c r="M642" s="191"/>
      <c r="N642" s="191"/>
      <c r="O642" s="39"/>
      <c r="P642" s="39"/>
      <c r="Q642" s="58"/>
    </row>
    <row r="643" spans="1:17">
      <c r="A643" s="150"/>
      <c r="B643" s="49">
        <v>3</v>
      </c>
      <c r="C643" s="290" t="s">
        <v>520</v>
      </c>
      <c r="D643" s="290"/>
      <c r="E643" s="290"/>
      <c r="F643" s="290"/>
      <c r="G643" s="290"/>
      <c r="H643" s="290"/>
      <c r="I643" s="34">
        <v>12</v>
      </c>
      <c r="J643" s="34" t="s">
        <v>521</v>
      </c>
      <c r="K643" s="36">
        <v>275000</v>
      </c>
      <c r="L643" s="36">
        <f>+I643*K643</f>
        <v>3300000</v>
      </c>
      <c r="M643" s="189">
        <v>12</v>
      </c>
      <c r="N643" s="189" t="s">
        <v>521</v>
      </c>
      <c r="O643" s="36">
        <v>275000</v>
      </c>
      <c r="P643" s="36">
        <f>+M643*O643</f>
        <v>3300000</v>
      </c>
      <c r="Q643" s="58"/>
    </row>
    <row r="644" spans="1:17">
      <c r="A644" s="30"/>
      <c r="B644" s="37"/>
      <c r="C644" s="290" t="s">
        <v>523</v>
      </c>
      <c r="D644" s="290"/>
      <c r="E644" s="290"/>
      <c r="F644" s="290"/>
      <c r="G644" s="290"/>
      <c r="H644" s="290"/>
      <c r="I644" s="38"/>
      <c r="J644" s="38"/>
      <c r="K644" s="39"/>
      <c r="L644" s="39"/>
      <c r="M644" s="191"/>
      <c r="N644" s="191"/>
      <c r="O644" s="39"/>
      <c r="P644" s="39"/>
      <c r="Q644" s="58"/>
    </row>
    <row r="645" spans="1:17">
      <c r="A645" s="150"/>
      <c r="B645" s="31">
        <v>4</v>
      </c>
      <c r="C645" s="291" t="s">
        <v>524</v>
      </c>
      <c r="D645" s="291"/>
      <c r="E645" s="291"/>
      <c r="F645" s="291"/>
      <c r="G645" s="291"/>
      <c r="H645" s="291"/>
      <c r="I645" s="34">
        <v>20</v>
      </c>
      <c r="J645" s="34" t="s">
        <v>521</v>
      </c>
      <c r="K645" s="36">
        <v>50000</v>
      </c>
      <c r="L645" s="36">
        <f>+I645*K645</f>
        <v>1000000</v>
      </c>
      <c r="M645" s="189">
        <v>20</v>
      </c>
      <c r="N645" s="189" t="s">
        <v>521</v>
      </c>
      <c r="O645" s="36">
        <v>50000</v>
      </c>
      <c r="P645" s="36">
        <f>+M645*O645</f>
        <v>1000000</v>
      </c>
      <c r="Q645" s="58"/>
    </row>
    <row r="646" spans="1:17">
      <c r="A646" s="30"/>
      <c r="B646" s="52"/>
      <c r="C646" s="289" t="s">
        <v>525</v>
      </c>
      <c r="D646" s="289"/>
      <c r="E646" s="289"/>
      <c r="F646" s="289"/>
      <c r="G646" s="289"/>
      <c r="H646" s="289"/>
      <c r="I646" s="38"/>
      <c r="J646" s="38"/>
      <c r="K646" s="39"/>
      <c r="L646" s="39"/>
      <c r="M646" s="191"/>
      <c r="N646" s="191"/>
      <c r="O646" s="39"/>
      <c r="P646" s="39"/>
      <c r="Q646" s="58"/>
    </row>
    <row r="647" spans="1:17">
      <c r="A647" s="30"/>
      <c r="B647" s="31">
        <v>5</v>
      </c>
      <c r="C647" s="291" t="s">
        <v>526</v>
      </c>
      <c r="D647" s="291"/>
      <c r="E647" s="291"/>
      <c r="F647" s="291"/>
      <c r="G647" s="291"/>
      <c r="H647" s="291"/>
      <c r="I647" s="34">
        <v>25</v>
      </c>
      <c r="J647" s="34" t="s">
        <v>521</v>
      </c>
      <c r="K647" s="36">
        <v>385000</v>
      </c>
      <c r="L647" s="36">
        <f>+I647*K647</f>
        <v>9625000</v>
      </c>
      <c r="M647" s="189">
        <v>25</v>
      </c>
      <c r="N647" s="189" t="s">
        <v>521</v>
      </c>
      <c r="O647" s="36">
        <v>385000</v>
      </c>
      <c r="P647" s="36">
        <f>+M647*O647</f>
        <v>9625000</v>
      </c>
      <c r="Q647" s="58"/>
    </row>
    <row r="648" spans="1:17">
      <c r="A648" s="30"/>
      <c r="B648" s="52"/>
      <c r="C648" s="289" t="s">
        <v>180</v>
      </c>
      <c r="D648" s="289"/>
      <c r="E648" s="289"/>
      <c r="F648" s="289"/>
      <c r="G648" s="289"/>
      <c r="H648" s="289"/>
      <c r="I648" s="38"/>
      <c r="J648" s="38"/>
      <c r="K648" s="39"/>
      <c r="L648" s="39"/>
      <c r="M648" s="191"/>
      <c r="N648" s="191"/>
      <c r="O648" s="39"/>
      <c r="P648" s="39"/>
      <c r="Q648" s="58"/>
    </row>
    <row r="649" spans="1:17">
      <c r="A649" s="30"/>
      <c r="B649" s="31">
        <v>6</v>
      </c>
      <c r="C649" s="291" t="s">
        <v>856</v>
      </c>
      <c r="D649" s="291"/>
      <c r="E649" s="291"/>
      <c r="F649" s="291"/>
      <c r="G649" s="291"/>
      <c r="H649" s="291"/>
      <c r="I649" s="34">
        <v>15</v>
      </c>
      <c r="J649" s="34" t="s">
        <v>521</v>
      </c>
      <c r="K649" s="36">
        <v>275000</v>
      </c>
      <c r="L649" s="36">
        <f>+I649*K649</f>
        <v>4125000</v>
      </c>
      <c r="M649" s="189">
        <v>15</v>
      </c>
      <c r="N649" s="189" t="s">
        <v>521</v>
      </c>
      <c r="O649" s="36">
        <v>275000</v>
      </c>
      <c r="P649" s="36">
        <f>+M649*O649</f>
        <v>4125000</v>
      </c>
      <c r="Q649" s="58"/>
    </row>
    <row r="650" spans="1:17">
      <c r="A650" s="30"/>
      <c r="B650" s="52"/>
      <c r="C650" s="289" t="s">
        <v>855</v>
      </c>
      <c r="D650" s="289"/>
      <c r="E650" s="289"/>
      <c r="F650" s="289"/>
      <c r="G650" s="289"/>
      <c r="H650" s="289"/>
      <c r="I650" s="38"/>
      <c r="J650" s="38"/>
      <c r="K650" s="39"/>
      <c r="L650" s="39"/>
      <c r="M650" s="191"/>
      <c r="N650" s="191"/>
      <c r="O650" s="39"/>
      <c r="P650" s="39"/>
      <c r="Q650" s="58"/>
    </row>
    <row r="651" spans="1:17">
      <c r="A651" s="30"/>
      <c r="B651" s="31">
        <v>7</v>
      </c>
      <c r="C651" s="291" t="s">
        <v>856</v>
      </c>
      <c r="D651" s="291"/>
      <c r="E651" s="291"/>
      <c r="F651" s="291"/>
      <c r="G651" s="291"/>
      <c r="H651" s="291"/>
      <c r="I651" s="34">
        <v>35</v>
      </c>
      <c r="J651" s="34" t="s">
        <v>521</v>
      </c>
      <c r="K651" s="36">
        <v>150000</v>
      </c>
      <c r="L651" s="36">
        <f>+I651*K651</f>
        <v>5250000</v>
      </c>
      <c r="M651" s="189">
        <v>35</v>
      </c>
      <c r="N651" s="189" t="s">
        <v>521</v>
      </c>
      <c r="O651" s="36">
        <v>150000</v>
      </c>
      <c r="P651" s="36">
        <f>+M651*O651</f>
        <v>5250000</v>
      </c>
      <c r="Q651" s="58"/>
    </row>
    <row r="652" spans="1:17">
      <c r="A652" s="30"/>
      <c r="B652" s="52"/>
      <c r="C652" s="289" t="s">
        <v>857</v>
      </c>
      <c r="D652" s="289"/>
      <c r="E652" s="289"/>
      <c r="F652" s="289"/>
      <c r="G652" s="289"/>
      <c r="H652" s="289"/>
      <c r="I652" s="38"/>
      <c r="J652" s="38"/>
      <c r="K652" s="39"/>
      <c r="L652" s="39"/>
      <c r="M652" s="191"/>
      <c r="N652" s="191"/>
      <c r="O652" s="39"/>
      <c r="P652" s="39"/>
      <c r="Q652" s="58"/>
    </row>
    <row r="653" spans="1:17">
      <c r="A653" s="140" t="s">
        <v>527</v>
      </c>
      <c r="B653" s="387" t="s">
        <v>528</v>
      </c>
      <c r="C653" s="387"/>
      <c r="D653" s="387"/>
      <c r="E653" s="387"/>
      <c r="F653" s="387"/>
      <c r="G653" s="387"/>
      <c r="H653" s="387"/>
      <c r="I653" s="24"/>
      <c r="J653" s="13"/>
      <c r="K653" s="22"/>
      <c r="L653" s="26">
        <f>SUM(L654:L659)</f>
        <v>17750000</v>
      </c>
      <c r="M653" s="96"/>
      <c r="N653" s="97"/>
      <c r="O653" s="22"/>
      <c r="P653" s="26">
        <f>SUM(P654:P659)</f>
        <v>10900000</v>
      </c>
      <c r="Q653" s="58"/>
    </row>
    <row r="654" spans="1:17">
      <c r="A654" s="148"/>
      <c r="B654" s="31">
        <v>1</v>
      </c>
      <c r="C654" s="291" t="s">
        <v>529</v>
      </c>
      <c r="D654" s="291"/>
      <c r="E654" s="291"/>
      <c r="F654" s="291"/>
      <c r="G654" s="291"/>
      <c r="H654" s="291"/>
      <c r="I654" s="34">
        <v>250</v>
      </c>
      <c r="J654" s="34" t="s">
        <v>182</v>
      </c>
      <c r="K654" s="36">
        <v>25000</v>
      </c>
      <c r="L654" s="36">
        <f>I654*K654</f>
        <v>6250000</v>
      </c>
      <c r="M654" s="189">
        <v>100</v>
      </c>
      <c r="N654" s="189" t="s">
        <v>182</v>
      </c>
      <c r="O654" s="36">
        <v>25000</v>
      </c>
      <c r="P654" s="36">
        <f>M654*O654</f>
        <v>2500000</v>
      </c>
      <c r="Q654" s="58"/>
    </row>
    <row r="655" spans="1:17">
      <c r="A655" s="30"/>
      <c r="B655" s="52"/>
      <c r="C655" s="289" t="s">
        <v>180</v>
      </c>
      <c r="D655" s="289"/>
      <c r="E655" s="289"/>
      <c r="F655" s="289"/>
      <c r="G655" s="289"/>
      <c r="H655" s="289"/>
      <c r="I655" s="38"/>
      <c r="J655" s="38"/>
      <c r="K655" s="39"/>
      <c r="L655" s="39"/>
      <c r="M655" s="191"/>
      <c r="N655" s="191"/>
      <c r="O655" s="39"/>
      <c r="P655" s="39"/>
      <c r="Q655" s="58"/>
    </row>
    <row r="656" spans="1:17">
      <c r="A656" s="150"/>
      <c r="B656" s="49">
        <v>2</v>
      </c>
      <c r="C656" s="290" t="s">
        <v>530</v>
      </c>
      <c r="D656" s="290"/>
      <c r="E656" s="290"/>
      <c r="F656" s="290"/>
      <c r="G656" s="290"/>
      <c r="H656" s="290"/>
      <c r="I656" s="34">
        <v>20</v>
      </c>
      <c r="J656" s="34" t="s">
        <v>182</v>
      </c>
      <c r="K656" s="36">
        <v>200000</v>
      </c>
      <c r="L656" s="36">
        <f t="shared" ref="L656" si="353">I656*K656</f>
        <v>4000000</v>
      </c>
      <c r="M656" s="189">
        <v>12</v>
      </c>
      <c r="N656" s="189" t="s">
        <v>182</v>
      </c>
      <c r="O656" s="36">
        <v>200000</v>
      </c>
      <c r="P656" s="36">
        <f t="shared" ref="P656" si="354">M656*O656</f>
        <v>2400000</v>
      </c>
      <c r="Q656" s="58"/>
    </row>
    <row r="657" spans="1:18">
      <c r="A657" s="30"/>
      <c r="B657" s="37"/>
      <c r="C657" s="290" t="s">
        <v>180</v>
      </c>
      <c r="D657" s="290"/>
      <c r="E657" s="290"/>
      <c r="F657" s="290"/>
      <c r="G657" s="290"/>
      <c r="H657" s="290"/>
      <c r="I657" s="38"/>
      <c r="J657" s="38"/>
      <c r="K657" s="39"/>
      <c r="L657" s="39"/>
      <c r="M657" s="191"/>
      <c r="N657" s="191"/>
      <c r="O657" s="39"/>
      <c r="P657" s="39"/>
      <c r="Q657" s="58"/>
    </row>
    <row r="658" spans="1:18">
      <c r="A658" s="30"/>
      <c r="B658" s="31">
        <v>3</v>
      </c>
      <c r="C658" s="294" t="s">
        <v>531</v>
      </c>
      <c r="D658" s="294"/>
      <c r="E658" s="294"/>
      <c r="F658" s="294"/>
      <c r="G658" s="294"/>
      <c r="H658" s="294"/>
      <c r="I658" s="34">
        <v>15</v>
      </c>
      <c r="J658" s="34" t="s">
        <v>182</v>
      </c>
      <c r="K658" s="36">
        <v>500000</v>
      </c>
      <c r="L658" s="36">
        <f t="shared" ref="L658" si="355">I658*K658</f>
        <v>7500000</v>
      </c>
      <c r="M658" s="189">
        <v>12</v>
      </c>
      <c r="N658" s="189" t="s">
        <v>182</v>
      </c>
      <c r="O658" s="36">
        <v>500000</v>
      </c>
      <c r="P658" s="36">
        <f t="shared" ref="P658" si="356">M658*O658</f>
        <v>6000000</v>
      </c>
      <c r="Q658" s="58"/>
    </row>
    <row r="659" spans="1:18">
      <c r="A659" s="63"/>
      <c r="B659" s="52"/>
      <c r="C659" s="327" t="s">
        <v>180</v>
      </c>
      <c r="D659" s="327"/>
      <c r="E659" s="327"/>
      <c r="F659" s="327"/>
      <c r="G659" s="327"/>
      <c r="H659" s="327"/>
      <c r="I659" s="38"/>
      <c r="J659" s="38"/>
      <c r="K659" s="39"/>
      <c r="L659" s="39"/>
      <c r="M659" s="191"/>
      <c r="N659" s="191"/>
      <c r="O659" s="39"/>
      <c r="P659" s="39"/>
      <c r="Q659" s="58"/>
    </row>
    <row r="660" spans="1:18" ht="27" customHeight="1">
      <c r="A660" s="140" t="s">
        <v>532</v>
      </c>
      <c r="B660" s="307" t="s">
        <v>533</v>
      </c>
      <c r="C660" s="307"/>
      <c r="D660" s="307"/>
      <c r="E660" s="307"/>
      <c r="F660" s="307"/>
      <c r="G660" s="307"/>
      <c r="H660" s="307"/>
      <c r="I660" s="24"/>
      <c r="J660" s="13"/>
      <c r="K660" s="22"/>
      <c r="L660" s="26">
        <f>SUM(L661:L850)</f>
        <v>309670250</v>
      </c>
      <c r="M660" s="96"/>
      <c r="N660" s="97"/>
      <c r="O660" s="22"/>
      <c r="P660" s="26">
        <f>SUM(P661:P850)</f>
        <v>297671000</v>
      </c>
      <c r="Q660" s="58"/>
      <c r="R660">
        <v>435914090</v>
      </c>
    </row>
    <row r="661" spans="1:18">
      <c r="A661" s="30"/>
      <c r="B661" s="148">
        <v>1</v>
      </c>
      <c r="C661" s="328" t="s">
        <v>534</v>
      </c>
      <c r="D661" s="328"/>
      <c r="E661" s="328"/>
      <c r="F661" s="328"/>
      <c r="G661" s="328"/>
      <c r="H661" s="328"/>
      <c r="I661" s="34">
        <v>5</v>
      </c>
      <c r="J661" s="34" t="s">
        <v>182</v>
      </c>
      <c r="K661" s="36">
        <v>190000</v>
      </c>
      <c r="L661" s="36">
        <f>+I661*K661</f>
        <v>950000</v>
      </c>
      <c r="M661" s="189">
        <v>5</v>
      </c>
      <c r="N661" s="189" t="s">
        <v>182</v>
      </c>
      <c r="O661" s="36">
        <v>190000</v>
      </c>
      <c r="P661" s="36">
        <f>+M661*O661</f>
        <v>950000</v>
      </c>
      <c r="Q661" s="58"/>
    </row>
    <row r="662" spans="1:18">
      <c r="A662" s="30"/>
      <c r="B662" s="63"/>
      <c r="C662" s="327" t="s">
        <v>180</v>
      </c>
      <c r="D662" s="327"/>
      <c r="E662" s="327"/>
      <c r="F662" s="327"/>
      <c r="G662" s="327"/>
      <c r="H662" s="327"/>
      <c r="I662" s="38"/>
      <c r="J662" s="38"/>
      <c r="K662" s="39"/>
      <c r="L662" s="39"/>
      <c r="M662" s="191"/>
      <c r="N662" s="191"/>
      <c r="O662" s="39"/>
      <c r="P662" s="39"/>
      <c r="Q662" s="58"/>
    </row>
    <row r="663" spans="1:18">
      <c r="A663" s="150"/>
      <c r="B663" s="49">
        <v>2</v>
      </c>
      <c r="C663" s="290" t="s">
        <v>535</v>
      </c>
      <c r="D663" s="290"/>
      <c r="E663" s="290"/>
      <c r="F663" s="290"/>
      <c r="G663" s="290"/>
      <c r="H663" s="290"/>
      <c r="I663" s="34">
        <v>1</v>
      </c>
      <c r="J663" s="34" t="s">
        <v>182</v>
      </c>
      <c r="K663" s="36">
        <v>20000</v>
      </c>
      <c r="L663" s="36">
        <f>+I663*K663</f>
        <v>20000</v>
      </c>
      <c r="M663" s="189">
        <v>1</v>
      </c>
      <c r="N663" s="189" t="s">
        <v>182</v>
      </c>
      <c r="O663" s="36">
        <v>20000</v>
      </c>
      <c r="P663" s="36">
        <f>+M663*O663</f>
        <v>20000</v>
      </c>
      <c r="Q663" s="58"/>
    </row>
    <row r="664" spans="1:18">
      <c r="A664" s="30"/>
      <c r="B664" s="37"/>
      <c r="C664" s="290" t="s">
        <v>536</v>
      </c>
      <c r="D664" s="290"/>
      <c r="E664" s="290"/>
      <c r="F664" s="290"/>
      <c r="G664" s="290"/>
      <c r="H664" s="290"/>
      <c r="I664" s="38"/>
      <c r="J664" s="38"/>
      <c r="K664" s="39"/>
      <c r="L664" s="39"/>
      <c r="M664" s="191"/>
      <c r="N664" s="191"/>
      <c r="O664" s="39"/>
      <c r="P664" s="39"/>
      <c r="Q664" s="58"/>
    </row>
    <row r="665" spans="1:18">
      <c r="A665" s="150"/>
      <c r="B665" s="31">
        <v>3</v>
      </c>
      <c r="C665" s="291" t="s">
        <v>537</v>
      </c>
      <c r="D665" s="291"/>
      <c r="E665" s="291"/>
      <c r="F665" s="291"/>
      <c r="G665" s="291"/>
      <c r="H665" s="291"/>
      <c r="I665" s="34">
        <v>1</v>
      </c>
      <c r="J665" s="34" t="s">
        <v>182</v>
      </c>
      <c r="K665" s="36">
        <v>22000</v>
      </c>
      <c r="L665" s="36">
        <f>+I665*K665</f>
        <v>22000</v>
      </c>
      <c r="M665" s="189">
        <v>1</v>
      </c>
      <c r="N665" s="189" t="s">
        <v>182</v>
      </c>
      <c r="O665" s="36">
        <v>22000</v>
      </c>
      <c r="P665" s="36">
        <f>+M665*O665</f>
        <v>22000</v>
      </c>
      <c r="Q665" s="58"/>
    </row>
    <row r="666" spans="1:18">
      <c r="A666" s="30"/>
      <c r="B666" s="52"/>
      <c r="C666" s="289" t="s">
        <v>536</v>
      </c>
      <c r="D666" s="289"/>
      <c r="E666" s="289"/>
      <c r="F666" s="289"/>
      <c r="G666" s="289"/>
      <c r="H666" s="289"/>
      <c r="I666" s="38"/>
      <c r="J666" s="38"/>
      <c r="K666" s="39"/>
      <c r="L666" s="39"/>
      <c r="M666" s="191"/>
      <c r="N666" s="191"/>
      <c r="O666" s="39"/>
      <c r="P666" s="39"/>
      <c r="Q666" s="58"/>
    </row>
    <row r="667" spans="1:18">
      <c r="A667" s="150"/>
      <c r="B667" s="148">
        <v>4</v>
      </c>
      <c r="C667" s="290" t="s">
        <v>538</v>
      </c>
      <c r="D667" s="290"/>
      <c r="E667" s="290"/>
      <c r="F667" s="290"/>
      <c r="G667" s="290"/>
      <c r="H667" s="290"/>
      <c r="I667" s="34">
        <v>3</v>
      </c>
      <c r="J667" s="34" t="s">
        <v>182</v>
      </c>
      <c r="K667" s="36">
        <v>35000</v>
      </c>
      <c r="L667" s="36">
        <f>+I667*K667</f>
        <v>105000</v>
      </c>
      <c r="M667" s="189">
        <v>3</v>
      </c>
      <c r="N667" s="189" t="s">
        <v>182</v>
      </c>
      <c r="O667" s="36">
        <v>35000</v>
      </c>
      <c r="P667" s="36">
        <f>+M667*O667</f>
        <v>105000</v>
      </c>
      <c r="Q667" s="58"/>
    </row>
    <row r="668" spans="1:18">
      <c r="A668" s="30"/>
      <c r="B668" s="63"/>
      <c r="C668" s="290" t="s">
        <v>539</v>
      </c>
      <c r="D668" s="290"/>
      <c r="E668" s="290"/>
      <c r="F668" s="290"/>
      <c r="G668" s="290"/>
      <c r="H668" s="290"/>
      <c r="I668" s="38"/>
      <c r="J668" s="38"/>
      <c r="K668" s="39"/>
      <c r="L668" s="39"/>
      <c r="M668" s="191"/>
      <c r="N668" s="191"/>
      <c r="O668" s="39"/>
      <c r="P668" s="39"/>
      <c r="Q668" s="58"/>
    </row>
    <row r="669" spans="1:18">
      <c r="A669" s="150"/>
      <c r="B669" s="49">
        <v>5</v>
      </c>
      <c r="C669" s="291" t="s">
        <v>540</v>
      </c>
      <c r="D669" s="291"/>
      <c r="E669" s="291"/>
      <c r="F669" s="291"/>
      <c r="G669" s="291"/>
      <c r="H669" s="291"/>
      <c r="I669" s="34">
        <v>3</v>
      </c>
      <c r="J669" s="34" t="s">
        <v>541</v>
      </c>
      <c r="K669" s="36">
        <v>1500</v>
      </c>
      <c r="L669" s="36">
        <f>+I669*K669</f>
        <v>4500</v>
      </c>
      <c r="M669" s="189">
        <v>3</v>
      </c>
      <c r="N669" s="189" t="s">
        <v>541</v>
      </c>
      <c r="O669" s="36">
        <v>1500</v>
      </c>
      <c r="P669" s="36">
        <f>+M669*O669</f>
        <v>4500</v>
      </c>
      <c r="Q669" s="58"/>
    </row>
    <row r="670" spans="1:18">
      <c r="A670" s="30"/>
      <c r="B670" s="37"/>
      <c r="C670" s="289" t="s">
        <v>536</v>
      </c>
      <c r="D670" s="289"/>
      <c r="E670" s="289"/>
      <c r="F670" s="289"/>
      <c r="G670" s="289"/>
      <c r="H670" s="289"/>
      <c r="I670" s="38"/>
      <c r="J670" s="38"/>
      <c r="K670" s="39"/>
      <c r="L670" s="39"/>
      <c r="M670" s="191"/>
      <c r="N670" s="191"/>
      <c r="O670" s="39"/>
      <c r="P670" s="39"/>
      <c r="Q670" s="58"/>
    </row>
    <row r="671" spans="1:18">
      <c r="A671" s="150"/>
      <c r="B671" s="31">
        <v>6</v>
      </c>
      <c r="C671" s="291" t="s">
        <v>542</v>
      </c>
      <c r="D671" s="291"/>
      <c r="E671" s="291"/>
      <c r="F671" s="291"/>
      <c r="G671" s="291"/>
      <c r="H671" s="291"/>
      <c r="I671" s="34">
        <v>2</v>
      </c>
      <c r="J671" s="34" t="s">
        <v>541</v>
      </c>
      <c r="K671" s="36">
        <v>2000</v>
      </c>
      <c r="L671" s="36">
        <f>+I671*K671</f>
        <v>4000</v>
      </c>
      <c r="M671" s="189">
        <v>2</v>
      </c>
      <c r="N671" s="189" t="s">
        <v>541</v>
      </c>
      <c r="O671" s="36">
        <v>2000</v>
      </c>
      <c r="P671" s="36">
        <f>+M671*O671</f>
        <v>4000</v>
      </c>
      <c r="Q671" s="58"/>
    </row>
    <row r="672" spans="1:18">
      <c r="A672" s="30"/>
      <c r="B672" s="52"/>
      <c r="C672" s="289" t="s">
        <v>536</v>
      </c>
      <c r="D672" s="289"/>
      <c r="E672" s="289"/>
      <c r="F672" s="289"/>
      <c r="G672" s="289"/>
      <c r="H672" s="289"/>
      <c r="I672" s="38"/>
      <c r="J672" s="38"/>
      <c r="K672" s="39"/>
      <c r="L672" s="39"/>
      <c r="M672" s="191"/>
      <c r="N672" s="191"/>
      <c r="O672" s="39"/>
      <c r="P672" s="39"/>
      <c r="Q672" s="58"/>
    </row>
    <row r="673" spans="1:17">
      <c r="A673" s="150"/>
      <c r="B673" s="150">
        <v>7</v>
      </c>
      <c r="C673" s="323" t="s">
        <v>543</v>
      </c>
      <c r="D673" s="324"/>
      <c r="E673" s="324"/>
      <c r="F673" s="324"/>
      <c r="G673" s="324"/>
      <c r="H673" s="324"/>
      <c r="I673" s="34">
        <v>5</v>
      </c>
      <c r="J673" s="34" t="s">
        <v>182</v>
      </c>
      <c r="K673" s="36">
        <v>600</v>
      </c>
      <c r="L673" s="36">
        <f>+I673*K673</f>
        <v>3000</v>
      </c>
      <c r="M673" s="189">
        <v>5</v>
      </c>
      <c r="N673" s="189" t="s">
        <v>182</v>
      </c>
      <c r="O673" s="36">
        <v>600</v>
      </c>
      <c r="P673" s="36">
        <f>+M673*O673</f>
        <v>3000</v>
      </c>
      <c r="Q673" s="58"/>
    </row>
    <row r="674" spans="1:17">
      <c r="A674" s="30"/>
      <c r="B674" s="37"/>
      <c r="C674" s="289" t="s">
        <v>536</v>
      </c>
      <c r="D674" s="289"/>
      <c r="E674" s="289"/>
      <c r="F674" s="289"/>
      <c r="G674" s="289"/>
      <c r="H674" s="289"/>
      <c r="I674" s="38"/>
      <c r="J674" s="38"/>
      <c r="K674" s="39"/>
      <c r="L674" s="39"/>
      <c r="M674" s="191"/>
      <c r="N674" s="191"/>
      <c r="O674" s="39"/>
      <c r="P674" s="39"/>
      <c r="Q674" s="58"/>
    </row>
    <row r="675" spans="1:17">
      <c r="A675" s="150"/>
      <c r="B675" s="31">
        <v>8</v>
      </c>
      <c r="C675" s="290" t="s">
        <v>544</v>
      </c>
      <c r="D675" s="290"/>
      <c r="E675" s="290"/>
      <c r="F675" s="290"/>
      <c r="G675" s="290"/>
      <c r="H675" s="290"/>
      <c r="I675" s="34">
        <v>1</v>
      </c>
      <c r="J675" s="34" t="s">
        <v>545</v>
      </c>
      <c r="K675" s="36">
        <v>15000</v>
      </c>
      <c r="L675" s="36">
        <f>+I675*K675</f>
        <v>15000</v>
      </c>
      <c r="M675" s="189">
        <v>1</v>
      </c>
      <c r="N675" s="189" t="s">
        <v>545</v>
      </c>
      <c r="O675" s="36">
        <v>15500</v>
      </c>
      <c r="P675" s="36">
        <f>+M675*O675</f>
        <v>15500</v>
      </c>
      <c r="Q675" s="58"/>
    </row>
    <row r="676" spans="1:17">
      <c r="A676" s="30"/>
      <c r="B676" s="52"/>
      <c r="C676" s="290" t="s">
        <v>536</v>
      </c>
      <c r="D676" s="290"/>
      <c r="E676" s="290"/>
      <c r="F676" s="290"/>
      <c r="G676" s="290"/>
      <c r="H676" s="290"/>
      <c r="I676" s="38"/>
      <c r="J676" s="38"/>
      <c r="K676" s="39"/>
      <c r="L676" s="39"/>
      <c r="M676" s="191"/>
      <c r="N676" s="191"/>
      <c r="O676" s="39"/>
      <c r="P676" s="39"/>
      <c r="Q676" s="58"/>
    </row>
    <row r="677" spans="1:17">
      <c r="A677" s="150"/>
      <c r="B677" s="148">
        <v>9</v>
      </c>
      <c r="C677" s="291" t="s">
        <v>546</v>
      </c>
      <c r="D677" s="291"/>
      <c r="E677" s="291"/>
      <c r="F677" s="291"/>
      <c r="G677" s="291"/>
      <c r="H677" s="291"/>
      <c r="I677" s="34">
        <v>2</v>
      </c>
      <c r="J677" s="34" t="s">
        <v>182</v>
      </c>
      <c r="K677" s="36">
        <v>40000</v>
      </c>
      <c r="L677" s="36">
        <f>+I677*K677</f>
        <v>80000</v>
      </c>
      <c r="M677" s="189">
        <v>2</v>
      </c>
      <c r="N677" s="189" t="s">
        <v>182</v>
      </c>
      <c r="O677" s="36">
        <v>40000</v>
      </c>
      <c r="P677" s="36">
        <f>+M677*O677</f>
        <v>80000</v>
      </c>
      <c r="Q677" s="58"/>
    </row>
    <row r="678" spans="1:17">
      <c r="A678" s="30"/>
      <c r="B678" s="63"/>
      <c r="C678" s="289" t="s">
        <v>539</v>
      </c>
      <c r="D678" s="289"/>
      <c r="E678" s="289"/>
      <c r="F678" s="289"/>
      <c r="G678" s="289"/>
      <c r="H678" s="289"/>
      <c r="I678" s="38"/>
      <c r="J678" s="38"/>
      <c r="K678" s="39"/>
      <c r="L678" s="39"/>
      <c r="M678" s="191"/>
      <c r="N678" s="191"/>
      <c r="O678" s="39"/>
      <c r="P678" s="39"/>
      <c r="Q678" s="58"/>
    </row>
    <row r="679" spans="1:17">
      <c r="A679" s="150"/>
      <c r="B679" s="49">
        <v>10</v>
      </c>
      <c r="C679" s="290" t="s">
        <v>547</v>
      </c>
      <c r="D679" s="290"/>
      <c r="E679" s="290"/>
      <c r="F679" s="290"/>
      <c r="G679" s="290"/>
      <c r="H679" s="290"/>
      <c r="I679" s="34">
        <v>2</v>
      </c>
      <c r="J679" s="34" t="s">
        <v>182</v>
      </c>
      <c r="K679" s="36">
        <v>2500</v>
      </c>
      <c r="L679" s="36">
        <f>+I679*K679</f>
        <v>5000</v>
      </c>
      <c r="M679" s="189">
        <v>2</v>
      </c>
      <c r="N679" s="189" t="s">
        <v>182</v>
      </c>
      <c r="O679" s="36">
        <v>2500</v>
      </c>
      <c r="P679" s="36">
        <f>+M679*O679</f>
        <v>5000</v>
      </c>
      <c r="Q679" s="58"/>
    </row>
    <row r="680" spans="1:17">
      <c r="A680" s="30"/>
      <c r="B680" s="37"/>
      <c r="C680" s="290" t="s">
        <v>536</v>
      </c>
      <c r="D680" s="290"/>
      <c r="E680" s="290"/>
      <c r="F680" s="290"/>
      <c r="G680" s="290"/>
      <c r="H680" s="290"/>
      <c r="I680" s="38"/>
      <c r="J680" s="38"/>
      <c r="K680" s="39"/>
      <c r="L680" s="39"/>
      <c r="M680" s="191"/>
      <c r="N680" s="191"/>
      <c r="O680" s="39"/>
      <c r="P680" s="39"/>
      <c r="Q680" s="58"/>
    </row>
    <row r="681" spans="1:17">
      <c r="A681" s="30"/>
      <c r="B681" s="31">
        <v>11</v>
      </c>
      <c r="C681" s="291" t="s">
        <v>548</v>
      </c>
      <c r="D681" s="291"/>
      <c r="E681" s="291"/>
      <c r="F681" s="291"/>
      <c r="G681" s="291"/>
      <c r="H681" s="291"/>
      <c r="I681" s="34">
        <v>4</v>
      </c>
      <c r="J681" s="34" t="s">
        <v>168</v>
      </c>
      <c r="K681" s="36">
        <v>200000</v>
      </c>
      <c r="L681" s="36">
        <f>+I681*K681</f>
        <v>800000</v>
      </c>
      <c r="M681" s="189">
        <v>4</v>
      </c>
      <c r="N681" s="189" t="s">
        <v>168</v>
      </c>
      <c r="O681" s="36">
        <v>200000</v>
      </c>
      <c r="P681" s="36">
        <f>+M681*O681</f>
        <v>800000</v>
      </c>
      <c r="Q681" s="58"/>
    </row>
    <row r="682" spans="1:17">
      <c r="A682" s="30"/>
      <c r="B682" s="52"/>
      <c r="C682" s="289" t="s">
        <v>549</v>
      </c>
      <c r="D682" s="289"/>
      <c r="E682" s="289"/>
      <c r="F682" s="289"/>
      <c r="G682" s="289"/>
      <c r="H682" s="289"/>
      <c r="I682" s="38"/>
      <c r="J682" s="38"/>
      <c r="K682" s="39"/>
      <c r="L682" s="39"/>
      <c r="M682" s="191"/>
      <c r="N682" s="191"/>
      <c r="O682" s="39"/>
      <c r="P682" s="39"/>
      <c r="Q682" s="58"/>
    </row>
    <row r="683" spans="1:17">
      <c r="A683" s="150"/>
      <c r="B683" s="148">
        <v>12</v>
      </c>
      <c r="C683" s="291" t="s">
        <v>550</v>
      </c>
      <c r="D683" s="291"/>
      <c r="E683" s="291"/>
      <c r="F683" s="291"/>
      <c r="G683" s="291"/>
      <c r="H683" s="291"/>
      <c r="I683" s="34">
        <v>2</v>
      </c>
      <c r="J683" s="34" t="s">
        <v>182</v>
      </c>
      <c r="K683" s="36">
        <v>4500</v>
      </c>
      <c r="L683" s="36">
        <f>+I683*K683</f>
        <v>9000</v>
      </c>
      <c r="M683" s="189">
        <v>2</v>
      </c>
      <c r="N683" s="189" t="s">
        <v>182</v>
      </c>
      <c r="O683" s="36">
        <v>4500</v>
      </c>
      <c r="P683" s="36">
        <f>+M683*O683</f>
        <v>9000</v>
      </c>
      <c r="Q683" s="58"/>
    </row>
    <row r="684" spans="1:17">
      <c r="A684" s="30"/>
      <c r="B684" s="63"/>
      <c r="C684" s="289" t="s">
        <v>536</v>
      </c>
      <c r="D684" s="289"/>
      <c r="E684" s="289"/>
      <c r="F684" s="289"/>
      <c r="G684" s="289"/>
      <c r="H684" s="289"/>
      <c r="I684" s="38"/>
      <c r="J684" s="38"/>
      <c r="K684" s="39"/>
      <c r="L684" s="39"/>
      <c r="M684" s="191"/>
      <c r="N684" s="191"/>
      <c r="O684" s="39"/>
      <c r="P684" s="39"/>
      <c r="Q684" s="58"/>
    </row>
    <row r="685" spans="1:17">
      <c r="A685" s="150"/>
      <c r="B685" s="49">
        <v>13</v>
      </c>
      <c r="C685" s="290" t="s">
        <v>551</v>
      </c>
      <c r="D685" s="290"/>
      <c r="E685" s="290"/>
      <c r="F685" s="290"/>
      <c r="G685" s="290"/>
      <c r="H685" s="290"/>
      <c r="I685" s="34">
        <v>5</v>
      </c>
      <c r="J685" s="34" t="s">
        <v>249</v>
      </c>
      <c r="K685" s="36">
        <v>90000</v>
      </c>
      <c r="L685" s="36">
        <f>+I685*K685</f>
        <v>450000</v>
      </c>
      <c r="M685" s="189">
        <v>5</v>
      </c>
      <c r="N685" s="189" t="s">
        <v>249</v>
      </c>
      <c r="O685" s="36">
        <v>90000</v>
      </c>
      <c r="P685" s="36">
        <f>+M685*O685</f>
        <v>450000</v>
      </c>
      <c r="Q685" s="58"/>
    </row>
    <row r="686" spans="1:17">
      <c r="A686" s="30"/>
      <c r="B686" s="37"/>
      <c r="C686" s="290" t="s">
        <v>552</v>
      </c>
      <c r="D686" s="290"/>
      <c r="E686" s="290"/>
      <c r="F686" s="290"/>
      <c r="G686" s="290"/>
      <c r="H686" s="290"/>
      <c r="I686" s="38"/>
      <c r="J686" s="38"/>
      <c r="K686" s="39"/>
      <c r="L686" s="39"/>
      <c r="M686" s="191"/>
      <c r="N686" s="191"/>
      <c r="O686" s="39"/>
      <c r="P686" s="39"/>
      <c r="Q686" s="58"/>
    </row>
    <row r="687" spans="1:17">
      <c r="A687" s="150"/>
      <c r="B687" s="31">
        <v>14</v>
      </c>
      <c r="C687" s="291" t="s">
        <v>553</v>
      </c>
      <c r="D687" s="291"/>
      <c r="E687" s="291"/>
      <c r="F687" s="291"/>
      <c r="G687" s="291"/>
      <c r="H687" s="291"/>
      <c r="I687" s="34">
        <v>1</v>
      </c>
      <c r="J687" s="34" t="s">
        <v>182</v>
      </c>
      <c r="K687" s="36">
        <v>8500</v>
      </c>
      <c r="L687" s="36">
        <f>+I687*K687</f>
        <v>8500</v>
      </c>
      <c r="M687" s="189">
        <v>1</v>
      </c>
      <c r="N687" s="189" t="s">
        <v>182</v>
      </c>
      <c r="O687" s="36">
        <v>8500</v>
      </c>
      <c r="P687" s="36">
        <f>+M687*O687</f>
        <v>8500</v>
      </c>
      <c r="Q687" s="58"/>
    </row>
    <row r="688" spans="1:17">
      <c r="A688" s="30"/>
      <c r="B688" s="52"/>
      <c r="C688" s="289" t="s">
        <v>536</v>
      </c>
      <c r="D688" s="289"/>
      <c r="E688" s="289"/>
      <c r="F688" s="289"/>
      <c r="G688" s="289"/>
      <c r="H688" s="289"/>
      <c r="I688" s="38"/>
      <c r="J688" s="38"/>
      <c r="K688" s="39"/>
      <c r="L688" s="39"/>
      <c r="M688" s="191"/>
      <c r="N688" s="191"/>
      <c r="O688" s="39"/>
      <c r="P688" s="39"/>
      <c r="Q688" s="58"/>
    </row>
    <row r="689" spans="1:17">
      <c r="A689" s="150"/>
      <c r="B689" s="148">
        <v>15</v>
      </c>
      <c r="C689" s="290" t="s">
        <v>554</v>
      </c>
      <c r="D689" s="290"/>
      <c r="E689" s="290"/>
      <c r="F689" s="290"/>
      <c r="G689" s="290"/>
      <c r="H689" s="290"/>
      <c r="I689" s="34">
        <v>1</v>
      </c>
      <c r="J689" s="34" t="s">
        <v>182</v>
      </c>
      <c r="K689" s="36">
        <v>4500</v>
      </c>
      <c r="L689" s="36">
        <f>+I689*K689</f>
        <v>4500</v>
      </c>
      <c r="M689" s="189">
        <v>1</v>
      </c>
      <c r="N689" s="189" t="s">
        <v>182</v>
      </c>
      <c r="O689" s="36">
        <v>4500</v>
      </c>
      <c r="P689" s="36">
        <f>+M689*O689</f>
        <v>4500</v>
      </c>
      <c r="Q689" s="58"/>
    </row>
    <row r="690" spans="1:17">
      <c r="A690" s="30"/>
      <c r="B690" s="63"/>
      <c r="C690" s="290" t="s">
        <v>536</v>
      </c>
      <c r="D690" s="290"/>
      <c r="E690" s="290"/>
      <c r="F690" s="290"/>
      <c r="G690" s="290"/>
      <c r="H690" s="290"/>
      <c r="I690" s="38"/>
      <c r="J690" s="38"/>
      <c r="K690" s="39"/>
      <c r="L690" s="39"/>
      <c r="M690" s="191"/>
      <c r="N690" s="191"/>
      <c r="O690" s="39"/>
      <c r="P690" s="39"/>
      <c r="Q690" s="58"/>
    </row>
    <row r="691" spans="1:17">
      <c r="A691" s="150"/>
      <c r="B691" s="49">
        <v>16</v>
      </c>
      <c r="C691" s="291" t="s">
        <v>555</v>
      </c>
      <c r="D691" s="291"/>
      <c r="E691" s="291"/>
      <c r="F691" s="291"/>
      <c r="G691" s="291"/>
      <c r="H691" s="291"/>
      <c r="I691" s="34">
        <v>1</v>
      </c>
      <c r="J691" s="34" t="s">
        <v>182</v>
      </c>
      <c r="K691" s="36">
        <v>2500</v>
      </c>
      <c r="L691" s="36">
        <f>+I691*K691</f>
        <v>2500</v>
      </c>
      <c r="M691" s="189">
        <v>1</v>
      </c>
      <c r="N691" s="189" t="s">
        <v>182</v>
      </c>
      <c r="O691" s="36">
        <v>2750</v>
      </c>
      <c r="P691" s="36">
        <f>+M691*O691</f>
        <v>2750</v>
      </c>
      <c r="Q691" s="58"/>
    </row>
    <row r="692" spans="1:17">
      <c r="A692" s="30"/>
      <c r="B692" s="52"/>
      <c r="C692" s="289" t="s">
        <v>536</v>
      </c>
      <c r="D692" s="289"/>
      <c r="E692" s="289"/>
      <c r="F692" s="289"/>
      <c r="G692" s="289"/>
      <c r="H692" s="289"/>
      <c r="I692" s="38"/>
      <c r="J692" s="38"/>
      <c r="K692" s="39"/>
      <c r="L692" s="39"/>
      <c r="M692" s="191"/>
      <c r="N692" s="191"/>
      <c r="O692" s="39"/>
      <c r="P692" s="39"/>
      <c r="Q692" s="58"/>
    </row>
    <row r="693" spans="1:17">
      <c r="A693" s="4"/>
      <c r="B693" s="49">
        <v>17</v>
      </c>
      <c r="C693" s="290" t="s">
        <v>556</v>
      </c>
      <c r="D693" s="290"/>
      <c r="E693" s="290"/>
      <c r="F693" s="290"/>
      <c r="G693" s="290"/>
      <c r="H693" s="290"/>
      <c r="I693" s="34">
        <f>10000-4000</f>
        <v>6000</v>
      </c>
      <c r="J693" s="34" t="s">
        <v>182</v>
      </c>
      <c r="K693" s="36">
        <v>4500</v>
      </c>
      <c r="L693" s="36">
        <f>+I693*K693</f>
        <v>27000000</v>
      </c>
      <c r="M693" s="189">
        <f>10000-4000</f>
        <v>6000</v>
      </c>
      <c r="N693" s="189" t="s">
        <v>182</v>
      </c>
      <c r="O693" s="36">
        <v>4500</v>
      </c>
      <c r="P693" s="36">
        <f>+M693*O693</f>
        <v>27000000</v>
      </c>
      <c r="Q693" s="58"/>
    </row>
    <row r="694" spans="1:17">
      <c r="A694" s="4"/>
      <c r="B694" s="52"/>
      <c r="C694" s="289" t="s">
        <v>557</v>
      </c>
      <c r="D694" s="289"/>
      <c r="E694" s="289"/>
      <c r="F694" s="289"/>
      <c r="G694" s="289"/>
      <c r="H694" s="289"/>
      <c r="I694" s="38"/>
      <c r="J694" s="38"/>
      <c r="K694" s="39"/>
      <c r="L694" s="39"/>
      <c r="M694" s="191"/>
      <c r="N694" s="191"/>
      <c r="O694" s="39"/>
      <c r="P694" s="39"/>
      <c r="Q694" s="58"/>
    </row>
    <row r="695" spans="1:17">
      <c r="A695" s="30"/>
      <c r="B695" s="31">
        <v>18</v>
      </c>
      <c r="C695" s="290" t="s">
        <v>500</v>
      </c>
      <c r="D695" s="290"/>
      <c r="E695" s="290"/>
      <c r="F695" s="290"/>
      <c r="G695" s="290"/>
      <c r="H695" s="290"/>
      <c r="I695" s="34">
        <v>200</v>
      </c>
      <c r="J695" s="34" t="s">
        <v>182</v>
      </c>
      <c r="K695" s="36">
        <v>12000</v>
      </c>
      <c r="L695" s="36">
        <f>+I695*K695</f>
        <v>2400000</v>
      </c>
      <c r="M695" s="189">
        <v>200</v>
      </c>
      <c r="N695" s="189" t="s">
        <v>182</v>
      </c>
      <c r="O695" s="36">
        <v>12000</v>
      </c>
      <c r="P695" s="36">
        <f>+M695*O695</f>
        <v>2400000</v>
      </c>
      <c r="Q695" s="58"/>
    </row>
    <row r="696" spans="1:17">
      <c r="A696" s="63"/>
      <c r="B696" s="52"/>
      <c r="C696" s="289" t="s">
        <v>558</v>
      </c>
      <c r="D696" s="289"/>
      <c r="E696" s="289"/>
      <c r="F696" s="289"/>
      <c r="G696" s="289"/>
      <c r="H696" s="289"/>
      <c r="I696" s="38"/>
      <c r="J696" s="38"/>
      <c r="K696" s="39"/>
      <c r="L696" s="39"/>
      <c r="M696" s="191"/>
      <c r="N696" s="191"/>
      <c r="O696" s="39"/>
      <c r="P696" s="39"/>
      <c r="Q696" s="58"/>
    </row>
    <row r="697" spans="1:17">
      <c r="A697" s="150"/>
      <c r="B697" s="49">
        <v>19</v>
      </c>
      <c r="C697" s="290" t="s">
        <v>559</v>
      </c>
      <c r="D697" s="290"/>
      <c r="E697" s="290"/>
      <c r="F697" s="290"/>
      <c r="G697" s="290"/>
      <c r="H697" s="290"/>
      <c r="I697" s="50">
        <v>600</v>
      </c>
      <c r="J697" s="83" t="s">
        <v>168</v>
      </c>
      <c r="K697" s="50">
        <v>4550</v>
      </c>
      <c r="L697" s="84">
        <f>+I697*K697</f>
        <v>2730000</v>
      </c>
      <c r="M697" s="193">
        <v>600</v>
      </c>
      <c r="N697" s="200" t="s">
        <v>168</v>
      </c>
      <c r="O697" s="193">
        <v>4550</v>
      </c>
      <c r="P697" s="84">
        <f>+M697*O697</f>
        <v>2730000</v>
      </c>
      <c r="Q697" s="58"/>
    </row>
    <row r="698" spans="1:17">
      <c r="A698" s="30"/>
      <c r="B698" s="37"/>
      <c r="C698" s="290" t="s">
        <v>557</v>
      </c>
      <c r="D698" s="290"/>
      <c r="E698" s="290"/>
      <c r="F698" s="290"/>
      <c r="G698" s="290"/>
      <c r="H698" s="290"/>
      <c r="I698" s="51"/>
      <c r="J698" s="85"/>
      <c r="K698" s="51"/>
      <c r="L698" s="58"/>
      <c r="M698" s="194"/>
      <c r="N698" s="201"/>
      <c r="O698" s="194"/>
      <c r="P698" s="58"/>
      <c r="Q698" s="58"/>
    </row>
    <row r="699" spans="1:17">
      <c r="A699" s="150"/>
      <c r="B699" s="31">
        <v>20</v>
      </c>
      <c r="C699" s="291" t="s">
        <v>559</v>
      </c>
      <c r="D699" s="291"/>
      <c r="E699" s="291"/>
      <c r="F699" s="291"/>
      <c r="G699" s="291"/>
      <c r="H699" s="291"/>
      <c r="I699" s="50">
        <v>300</v>
      </c>
      <c r="J699" s="83" t="s">
        <v>168</v>
      </c>
      <c r="K699" s="50">
        <v>5500</v>
      </c>
      <c r="L699" s="84">
        <f>+I699*K699</f>
        <v>1650000</v>
      </c>
      <c r="M699" s="193">
        <v>300</v>
      </c>
      <c r="N699" s="200" t="s">
        <v>168</v>
      </c>
      <c r="O699" s="193">
        <v>5500</v>
      </c>
      <c r="P699" s="84">
        <f>+M699*O699</f>
        <v>1650000</v>
      </c>
      <c r="Q699" s="58"/>
    </row>
    <row r="700" spans="1:17">
      <c r="A700" s="30"/>
      <c r="B700" s="52"/>
      <c r="C700" s="289" t="s">
        <v>552</v>
      </c>
      <c r="D700" s="289"/>
      <c r="E700" s="289"/>
      <c r="F700" s="289"/>
      <c r="G700" s="289"/>
      <c r="H700" s="289"/>
      <c r="I700" s="51"/>
      <c r="J700" s="85"/>
      <c r="K700" s="51"/>
      <c r="L700" s="58"/>
      <c r="M700" s="194"/>
      <c r="N700" s="201"/>
      <c r="O700" s="194"/>
      <c r="P700" s="58"/>
      <c r="Q700" s="58"/>
    </row>
    <row r="701" spans="1:17">
      <c r="A701" s="150"/>
      <c r="B701" s="31">
        <v>21</v>
      </c>
      <c r="C701" s="290" t="s">
        <v>560</v>
      </c>
      <c r="D701" s="290"/>
      <c r="E701" s="290"/>
      <c r="F701" s="290"/>
      <c r="G701" s="290"/>
      <c r="H701" s="290"/>
      <c r="I701" s="50">
        <v>300</v>
      </c>
      <c r="J701" s="83" t="s">
        <v>168</v>
      </c>
      <c r="K701" s="50">
        <v>3420</v>
      </c>
      <c r="L701" s="84">
        <f>+I701*K701</f>
        <v>1026000</v>
      </c>
      <c r="M701" s="193">
        <v>300</v>
      </c>
      <c r="N701" s="200" t="s">
        <v>168</v>
      </c>
      <c r="O701" s="193">
        <v>3420</v>
      </c>
      <c r="P701" s="84">
        <f>+M701*O701</f>
        <v>1026000</v>
      </c>
      <c r="Q701" s="58"/>
    </row>
    <row r="702" spans="1:17">
      <c r="A702" s="30"/>
      <c r="B702" s="52"/>
      <c r="C702" s="290" t="s">
        <v>557</v>
      </c>
      <c r="D702" s="290"/>
      <c r="E702" s="290"/>
      <c r="F702" s="290"/>
      <c r="G702" s="290"/>
      <c r="H702" s="290"/>
      <c r="I702" s="51"/>
      <c r="J702" s="85"/>
      <c r="K702" s="51"/>
      <c r="L702" s="58"/>
      <c r="M702" s="194"/>
      <c r="N702" s="201"/>
      <c r="O702" s="194"/>
      <c r="P702" s="58"/>
      <c r="Q702" s="58"/>
    </row>
    <row r="703" spans="1:17">
      <c r="A703" s="150"/>
      <c r="B703" s="49">
        <v>22</v>
      </c>
      <c r="C703" s="291" t="s">
        <v>560</v>
      </c>
      <c r="D703" s="291"/>
      <c r="E703" s="291"/>
      <c r="F703" s="291"/>
      <c r="G703" s="291"/>
      <c r="H703" s="291"/>
      <c r="I703" s="50">
        <v>500</v>
      </c>
      <c r="J703" s="83" t="s">
        <v>168</v>
      </c>
      <c r="K703" s="50">
        <v>3550</v>
      </c>
      <c r="L703" s="84">
        <f>+I703*K703</f>
        <v>1775000</v>
      </c>
      <c r="M703" s="193">
        <v>500</v>
      </c>
      <c r="N703" s="200" t="s">
        <v>168</v>
      </c>
      <c r="O703" s="193">
        <v>3550</v>
      </c>
      <c r="P703" s="84">
        <f>+M703*O703</f>
        <v>1775000</v>
      </c>
      <c r="Q703" s="58"/>
    </row>
    <row r="704" spans="1:17">
      <c r="A704" s="30"/>
      <c r="B704" s="37"/>
      <c r="C704" s="289" t="s">
        <v>552</v>
      </c>
      <c r="D704" s="289"/>
      <c r="E704" s="289"/>
      <c r="F704" s="289"/>
      <c r="G704" s="289"/>
      <c r="H704" s="289"/>
      <c r="I704" s="51"/>
      <c r="J704" s="85"/>
      <c r="K704" s="51"/>
      <c r="L704" s="58"/>
      <c r="M704" s="194"/>
      <c r="N704" s="201"/>
      <c r="O704" s="194"/>
      <c r="P704" s="58"/>
      <c r="Q704" s="58"/>
    </row>
    <row r="705" spans="1:17">
      <c r="A705" s="150"/>
      <c r="B705" s="31">
        <v>23</v>
      </c>
      <c r="C705" s="290" t="s">
        <v>561</v>
      </c>
      <c r="D705" s="290"/>
      <c r="E705" s="290"/>
      <c r="F705" s="290"/>
      <c r="G705" s="290"/>
      <c r="H705" s="290"/>
      <c r="I705" s="50">
        <v>50</v>
      </c>
      <c r="J705" s="83" t="s">
        <v>168</v>
      </c>
      <c r="K705" s="50">
        <v>1500</v>
      </c>
      <c r="L705" s="84">
        <f>+I705*K705</f>
        <v>75000</v>
      </c>
      <c r="M705" s="193">
        <v>50</v>
      </c>
      <c r="N705" s="200" t="s">
        <v>168</v>
      </c>
      <c r="O705" s="193">
        <v>1500</v>
      </c>
      <c r="P705" s="84">
        <f>+M705*O705</f>
        <v>75000</v>
      </c>
      <c r="Q705" s="58"/>
    </row>
    <row r="706" spans="1:17">
      <c r="A706" s="30"/>
      <c r="B706" s="52"/>
      <c r="C706" s="290" t="s">
        <v>552</v>
      </c>
      <c r="D706" s="290"/>
      <c r="E706" s="290"/>
      <c r="F706" s="290"/>
      <c r="G706" s="290"/>
      <c r="H706" s="290"/>
      <c r="I706" s="51"/>
      <c r="J706" s="85"/>
      <c r="K706" s="51"/>
      <c r="L706" s="58"/>
      <c r="M706" s="194"/>
      <c r="N706" s="201"/>
      <c r="O706" s="194"/>
      <c r="P706" s="58"/>
      <c r="Q706" s="58"/>
    </row>
    <row r="707" spans="1:17">
      <c r="A707" s="150"/>
      <c r="B707" s="31">
        <v>24</v>
      </c>
      <c r="C707" s="291" t="s">
        <v>562</v>
      </c>
      <c r="D707" s="291"/>
      <c r="E707" s="291"/>
      <c r="F707" s="291"/>
      <c r="G707" s="291"/>
      <c r="H707" s="291"/>
      <c r="I707" s="50">
        <v>250</v>
      </c>
      <c r="J707" s="83" t="s">
        <v>168</v>
      </c>
      <c r="K707" s="50">
        <v>2750</v>
      </c>
      <c r="L707" s="84">
        <f>+I707*K707</f>
        <v>687500</v>
      </c>
      <c r="M707" s="193">
        <v>250</v>
      </c>
      <c r="N707" s="200" t="s">
        <v>168</v>
      </c>
      <c r="O707" s="193">
        <v>2750</v>
      </c>
      <c r="P707" s="84">
        <f>+M707*O707</f>
        <v>687500</v>
      </c>
      <c r="Q707" s="58"/>
    </row>
    <row r="708" spans="1:17">
      <c r="A708" s="30"/>
      <c r="B708" s="52"/>
      <c r="C708" s="289" t="s">
        <v>557</v>
      </c>
      <c r="D708" s="289"/>
      <c r="E708" s="289"/>
      <c r="F708" s="289"/>
      <c r="G708" s="289"/>
      <c r="H708" s="289"/>
      <c r="I708" s="51"/>
      <c r="J708" s="85"/>
      <c r="K708" s="51"/>
      <c r="L708" s="58"/>
      <c r="M708" s="194"/>
      <c r="N708" s="201"/>
      <c r="O708" s="194"/>
      <c r="P708" s="58"/>
      <c r="Q708" s="58"/>
    </row>
    <row r="709" spans="1:17">
      <c r="A709" s="150"/>
      <c r="B709" s="49">
        <v>25</v>
      </c>
      <c r="C709" s="290" t="s">
        <v>562</v>
      </c>
      <c r="D709" s="290"/>
      <c r="E709" s="290"/>
      <c r="F709" s="290"/>
      <c r="G709" s="290"/>
      <c r="H709" s="290"/>
      <c r="I709" s="50">
        <v>500</v>
      </c>
      <c r="J709" s="83" t="s">
        <v>168</v>
      </c>
      <c r="K709" s="50">
        <v>1800</v>
      </c>
      <c r="L709" s="84">
        <f>+I709*K709</f>
        <v>900000</v>
      </c>
      <c r="M709" s="193">
        <v>500</v>
      </c>
      <c r="N709" s="200" t="s">
        <v>168</v>
      </c>
      <c r="O709" s="193">
        <v>1800</v>
      </c>
      <c r="P709" s="84">
        <f>+M709*O709</f>
        <v>900000</v>
      </c>
      <c r="Q709" s="58"/>
    </row>
    <row r="710" spans="1:17">
      <c r="A710" s="30"/>
      <c r="B710" s="37"/>
      <c r="C710" s="290" t="s">
        <v>552</v>
      </c>
      <c r="D710" s="290"/>
      <c r="E710" s="290"/>
      <c r="F710" s="290"/>
      <c r="G710" s="290"/>
      <c r="H710" s="290"/>
      <c r="I710" s="51"/>
      <c r="J710" s="85"/>
      <c r="K710" s="51"/>
      <c r="L710" s="58"/>
      <c r="M710" s="194"/>
      <c r="N710" s="201"/>
      <c r="O710" s="194"/>
      <c r="P710" s="58"/>
      <c r="Q710" s="58"/>
    </row>
    <row r="711" spans="1:17">
      <c r="A711" s="150"/>
      <c r="B711" s="31">
        <v>26</v>
      </c>
      <c r="C711" s="291" t="s">
        <v>563</v>
      </c>
      <c r="D711" s="291"/>
      <c r="E711" s="291"/>
      <c r="F711" s="291"/>
      <c r="G711" s="291"/>
      <c r="H711" s="291"/>
      <c r="I711" s="50">
        <v>500</v>
      </c>
      <c r="J711" s="83" t="s">
        <v>168</v>
      </c>
      <c r="K711" s="50">
        <v>7100</v>
      </c>
      <c r="L711" s="84">
        <f t="shared" ref="L711:L773" si="357">+I711*K711</f>
        <v>3550000</v>
      </c>
      <c r="M711" s="193">
        <v>500</v>
      </c>
      <c r="N711" s="200" t="s">
        <v>168</v>
      </c>
      <c r="O711" s="193">
        <v>7100</v>
      </c>
      <c r="P711" s="84">
        <f t="shared" ref="P711" si="358">+M711*O711</f>
        <v>3550000</v>
      </c>
      <c r="Q711" s="58"/>
    </row>
    <row r="712" spans="1:17">
      <c r="A712" s="30"/>
      <c r="B712" s="52"/>
      <c r="C712" s="289" t="s">
        <v>557</v>
      </c>
      <c r="D712" s="289"/>
      <c r="E712" s="289"/>
      <c r="F712" s="289"/>
      <c r="G712" s="289"/>
      <c r="H712" s="289"/>
      <c r="I712" s="51"/>
      <c r="J712" s="85"/>
      <c r="K712" s="51"/>
      <c r="L712" s="86"/>
      <c r="M712" s="194"/>
      <c r="N712" s="201"/>
      <c r="O712" s="194"/>
      <c r="P712" s="86"/>
      <c r="Q712" s="58"/>
    </row>
    <row r="713" spans="1:17">
      <c r="A713" s="150"/>
      <c r="B713" s="31">
        <v>27</v>
      </c>
      <c r="C713" s="290" t="s">
        <v>563</v>
      </c>
      <c r="D713" s="290"/>
      <c r="E713" s="290"/>
      <c r="F713" s="290"/>
      <c r="G713" s="290"/>
      <c r="H713" s="290"/>
      <c r="I713" s="50">
        <v>400</v>
      </c>
      <c r="J713" s="83" t="s">
        <v>168</v>
      </c>
      <c r="K713" s="50">
        <v>7100</v>
      </c>
      <c r="L713" s="58">
        <f t="shared" si="357"/>
        <v>2840000</v>
      </c>
      <c r="M713" s="193">
        <v>400</v>
      </c>
      <c r="N713" s="200" t="s">
        <v>168</v>
      </c>
      <c r="O713" s="193">
        <v>7100</v>
      </c>
      <c r="P713" s="58">
        <f t="shared" ref="P713" si="359">+M713*O713</f>
        <v>2840000</v>
      </c>
      <c r="Q713" s="58"/>
    </row>
    <row r="714" spans="1:17">
      <c r="A714" s="30"/>
      <c r="B714" s="52"/>
      <c r="C714" s="290" t="s">
        <v>552</v>
      </c>
      <c r="D714" s="290"/>
      <c r="E714" s="290"/>
      <c r="F714" s="290"/>
      <c r="G714" s="290"/>
      <c r="H714" s="290"/>
      <c r="I714" s="51"/>
      <c r="J714" s="85"/>
      <c r="K714" s="51"/>
      <c r="L714" s="86"/>
      <c r="M714" s="194"/>
      <c r="N714" s="201"/>
      <c r="O714" s="194"/>
      <c r="P714" s="86"/>
      <c r="Q714" s="58"/>
    </row>
    <row r="715" spans="1:17">
      <c r="A715" s="150"/>
      <c r="B715" s="49">
        <v>28</v>
      </c>
      <c r="C715" s="291" t="s">
        <v>564</v>
      </c>
      <c r="D715" s="291"/>
      <c r="E715" s="291"/>
      <c r="F715" s="291"/>
      <c r="G715" s="291"/>
      <c r="H715" s="291"/>
      <c r="I715" s="50">
        <v>100</v>
      </c>
      <c r="J715" s="83" t="s">
        <v>168</v>
      </c>
      <c r="K715" s="50">
        <v>19150</v>
      </c>
      <c r="L715" s="58">
        <f t="shared" si="357"/>
        <v>1915000</v>
      </c>
      <c r="M715" s="193">
        <v>100</v>
      </c>
      <c r="N715" s="200" t="s">
        <v>168</v>
      </c>
      <c r="O715" s="193">
        <v>19150</v>
      </c>
      <c r="P715" s="58">
        <f t="shared" ref="P715" si="360">+M715*O715</f>
        <v>1915000</v>
      </c>
      <c r="Q715" s="58"/>
    </row>
    <row r="716" spans="1:17">
      <c r="A716" s="30"/>
      <c r="B716" s="37"/>
      <c r="C716" s="289" t="s">
        <v>552</v>
      </c>
      <c r="D716" s="289"/>
      <c r="E716" s="289"/>
      <c r="F716" s="289"/>
      <c r="G716" s="289"/>
      <c r="H716" s="289"/>
      <c r="I716" s="51"/>
      <c r="J716" s="85"/>
      <c r="K716" s="51"/>
      <c r="L716" s="86"/>
      <c r="M716" s="194"/>
      <c r="N716" s="201"/>
      <c r="O716" s="194"/>
      <c r="P716" s="86"/>
      <c r="Q716" s="58"/>
    </row>
    <row r="717" spans="1:17">
      <c r="A717" s="150"/>
      <c r="B717" s="31">
        <v>29</v>
      </c>
      <c r="C717" s="290" t="s">
        <v>565</v>
      </c>
      <c r="D717" s="290"/>
      <c r="E717" s="290"/>
      <c r="F717" s="290"/>
      <c r="G717" s="290"/>
      <c r="H717" s="290"/>
      <c r="I717" s="50">
        <v>25</v>
      </c>
      <c r="J717" s="83" t="s">
        <v>168</v>
      </c>
      <c r="K717" s="50">
        <v>19150</v>
      </c>
      <c r="L717" s="58">
        <f t="shared" si="357"/>
        <v>478750</v>
      </c>
      <c r="M717" s="193">
        <v>25</v>
      </c>
      <c r="N717" s="200" t="s">
        <v>168</v>
      </c>
      <c r="O717" s="193">
        <v>19150</v>
      </c>
      <c r="P717" s="58">
        <f t="shared" ref="P717" si="361">+M717*O717</f>
        <v>478750</v>
      </c>
      <c r="Q717" s="58"/>
    </row>
    <row r="718" spans="1:17">
      <c r="A718" s="30"/>
      <c r="B718" s="52"/>
      <c r="C718" s="290" t="s">
        <v>557</v>
      </c>
      <c r="D718" s="290"/>
      <c r="E718" s="290"/>
      <c r="F718" s="290"/>
      <c r="G718" s="290"/>
      <c r="H718" s="290"/>
      <c r="I718" s="51"/>
      <c r="J718" s="85"/>
      <c r="K718" s="51"/>
      <c r="L718" s="86"/>
      <c r="M718" s="194"/>
      <c r="N718" s="201"/>
      <c r="O718" s="194"/>
      <c r="P718" s="86"/>
      <c r="Q718" s="58"/>
    </row>
    <row r="719" spans="1:17">
      <c r="A719" s="150"/>
      <c r="B719" s="31">
        <v>30</v>
      </c>
      <c r="C719" s="291" t="s">
        <v>566</v>
      </c>
      <c r="D719" s="291"/>
      <c r="E719" s="291"/>
      <c r="F719" s="291"/>
      <c r="G719" s="291"/>
      <c r="H719" s="291"/>
      <c r="I719" s="50">
        <v>1500</v>
      </c>
      <c r="J719" s="83" t="s">
        <v>567</v>
      </c>
      <c r="K719" s="50">
        <v>105</v>
      </c>
      <c r="L719" s="58">
        <f t="shared" si="357"/>
        <v>157500</v>
      </c>
      <c r="M719" s="193">
        <v>1500</v>
      </c>
      <c r="N719" s="200" t="s">
        <v>567</v>
      </c>
      <c r="O719" s="193">
        <v>105</v>
      </c>
      <c r="P719" s="58">
        <f t="shared" ref="P719" si="362">+M719*O719</f>
        <v>157500</v>
      </c>
      <c r="Q719" s="58"/>
    </row>
    <row r="720" spans="1:17">
      <c r="A720" s="30"/>
      <c r="B720" s="52"/>
      <c r="C720" s="289" t="s">
        <v>552</v>
      </c>
      <c r="D720" s="289"/>
      <c r="E720" s="289"/>
      <c r="F720" s="289"/>
      <c r="G720" s="289"/>
      <c r="H720" s="289"/>
      <c r="I720" s="51"/>
      <c r="J720" s="85"/>
      <c r="K720" s="51"/>
      <c r="L720" s="86"/>
      <c r="M720" s="194"/>
      <c r="N720" s="201"/>
      <c r="O720" s="194"/>
      <c r="P720" s="86"/>
      <c r="Q720" s="58"/>
    </row>
    <row r="721" spans="1:17">
      <c r="A721" s="150"/>
      <c r="B721" s="49">
        <v>31</v>
      </c>
      <c r="C721" s="290" t="s">
        <v>568</v>
      </c>
      <c r="D721" s="290"/>
      <c r="E721" s="290"/>
      <c r="F721" s="290"/>
      <c r="G721" s="290"/>
      <c r="H721" s="290"/>
      <c r="I721" s="50">
        <v>50</v>
      </c>
      <c r="J721" s="83" t="s">
        <v>257</v>
      </c>
      <c r="K721" s="50">
        <v>45000</v>
      </c>
      <c r="L721" s="58">
        <f t="shared" si="357"/>
        <v>2250000</v>
      </c>
      <c r="M721" s="193">
        <v>50</v>
      </c>
      <c r="N721" s="200" t="s">
        <v>257</v>
      </c>
      <c r="O721" s="193">
        <v>45000</v>
      </c>
      <c r="P721" s="58">
        <f t="shared" ref="P721" si="363">+M721*O721</f>
        <v>2250000</v>
      </c>
      <c r="Q721" s="58"/>
    </row>
    <row r="722" spans="1:17">
      <c r="A722" s="30"/>
      <c r="B722" s="37"/>
      <c r="C722" s="290" t="s">
        <v>552</v>
      </c>
      <c r="D722" s="290"/>
      <c r="E722" s="290"/>
      <c r="F722" s="290"/>
      <c r="G722" s="290"/>
      <c r="H722" s="290"/>
      <c r="I722" s="51"/>
      <c r="J722" s="85"/>
      <c r="K722" s="51"/>
      <c r="L722" s="87"/>
      <c r="M722" s="194"/>
      <c r="N722" s="201"/>
      <c r="O722" s="194"/>
      <c r="P722" s="87"/>
      <c r="Q722" s="58"/>
    </row>
    <row r="723" spans="1:17">
      <c r="A723" s="150"/>
      <c r="B723" s="31">
        <v>32</v>
      </c>
      <c r="C723" s="291" t="s">
        <v>569</v>
      </c>
      <c r="D723" s="291"/>
      <c r="E723" s="291"/>
      <c r="F723" s="291"/>
      <c r="G723" s="291"/>
      <c r="H723" s="291"/>
      <c r="I723" s="50">
        <v>400</v>
      </c>
      <c r="J723" s="83" t="s">
        <v>168</v>
      </c>
      <c r="K723" s="50">
        <v>6500</v>
      </c>
      <c r="L723" s="58">
        <f t="shared" si="357"/>
        <v>2600000</v>
      </c>
      <c r="M723" s="193">
        <v>400</v>
      </c>
      <c r="N723" s="200" t="s">
        <v>168</v>
      </c>
      <c r="O723" s="193">
        <v>6500</v>
      </c>
      <c r="P723" s="58">
        <f t="shared" ref="P723" si="364">+M723*O723</f>
        <v>2600000</v>
      </c>
      <c r="Q723" s="58"/>
    </row>
    <row r="724" spans="1:17">
      <c r="A724" s="30"/>
      <c r="B724" s="52"/>
      <c r="C724" s="289" t="s">
        <v>557</v>
      </c>
      <c r="D724" s="289"/>
      <c r="E724" s="289"/>
      <c r="F724" s="289"/>
      <c r="G724" s="289"/>
      <c r="H724" s="289"/>
      <c r="I724" s="51"/>
      <c r="J724" s="85"/>
      <c r="K724" s="51"/>
      <c r="L724" s="87"/>
      <c r="M724" s="194"/>
      <c r="N724" s="201"/>
      <c r="O724" s="194"/>
      <c r="P724" s="87"/>
      <c r="Q724" s="58"/>
    </row>
    <row r="725" spans="1:17">
      <c r="A725" s="150"/>
      <c r="B725" s="31">
        <v>33</v>
      </c>
      <c r="C725" s="290" t="s">
        <v>563</v>
      </c>
      <c r="D725" s="290"/>
      <c r="E725" s="290"/>
      <c r="F725" s="290"/>
      <c r="G725" s="290"/>
      <c r="H725" s="290"/>
      <c r="I725" s="50">
        <v>600</v>
      </c>
      <c r="J725" s="83" t="s">
        <v>168</v>
      </c>
      <c r="K725" s="50">
        <v>6500</v>
      </c>
      <c r="L725" s="58">
        <f t="shared" si="357"/>
        <v>3900000</v>
      </c>
      <c r="M725" s="193">
        <v>600</v>
      </c>
      <c r="N725" s="200" t="s">
        <v>168</v>
      </c>
      <c r="O725" s="193">
        <v>6500</v>
      </c>
      <c r="P725" s="58">
        <f t="shared" ref="P725" si="365">+M725*O725</f>
        <v>3900000</v>
      </c>
      <c r="Q725" s="58"/>
    </row>
    <row r="726" spans="1:17">
      <c r="A726" s="30"/>
      <c r="B726" s="52"/>
      <c r="C726" s="290" t="s">
        <v>552</v>
      </c>
      <c r="D726" s="290"/>
      <c r="E726" s="290"/>
      <c r="F726" s="290"/>
      <c r="G726" s="290"/>
      <c r="H726" s="290"/>
      <c r="I726" s="51"/>
      <c r="J726" s="85"/>
      <c r="K726" s="51"/>
      <c r="L726" s="87"/>
      <c r="M726" s="194"/>
      <c r="N726" s="201"/>
      <c r="O726" s="194"/>
      <c r="P726" s="87"/>
      <c r="Q726" s="58"/>
    </row>
    <row r="727" spans="1:17">
      <c r="A727" s="150"/>
      <c r="B727" s="49">
        <v>34</v>
      </c>
      <c r="C727" s="291" t="s">
        <v>564</v>
      </c>
      <c r="D727" s="291"/>
      <c r="E727" s="291"/>
      <c r="F727" s="291"/>
      <c r="G727" s="291"/>
      <c r="H727" s="291"/>
      <c r="I727" s="50">
        <v>40</v>
      </c>
      <c r="J727" s="83" t="s">
        <v>168</v>
      </c>
      <c r="K727" s="50">
        <v>13000</v>
      </c>
      <c r="L727" s="58">
        <f t="shared" si="357"/>
        <v>520000</v>
      </c>
      <c r="M727" s="193">
        <v>40</v>
      </c>
      <c r="N727" s="200" t="s">
        <v>168</v>
      </c>
      <c r="O727" s="193">
        <v>13000</v>
      </c>
      <c r="P727" s="58">
        <f t="shared" ref="P727" si="366">+M727*O727</f>
        <v>520000</v>
      </c>
      <c r="Q727" s="58"/>
    </row>
    <row r="728" spans="1:17">
      <c r="A728" s="30"/>
      <c r="B728" s="37"/>
      <c r="C728" s="289" t="s">
        <v>552</v>
      </c>
      <c r="D728" s="289"/>
      <c r="E728" s="289"/>
      <c r="F728" s="289"/>
      <c r="G728" s="289"/>
      <c r="H728" s="289"/>
      <c r="I728" s="51"/>
      <c r="J728" s="85"/>
      <c r="K728" s="51"/>
      <c r="L728" s="87"/>
      <c r="M728" s="194"/>
      <c r="N728" s="201"/>
      <c r="O728" s="194"/>
      <c r="P728" s="87"/>
      <c r="Q728" s="58"/>
    </row>
    <row r="729" spans="1:17">
      <c r="A729" s="150"/>
      <c r="B729" s="31">
        <v>35</v>
      </c>
      <c r="C729" s="290" t="s">
        <v>565</v>
      </c>
      <c r="D729" s="290"/>
      <c r="E729" s="290"/>
      <c r="F729" s="290"/>
      <c r="G729" s="290"/>
      <c r="H729" s="290"/>
      <c r="I729" s="50">
        <v>400</v>
      </c>
      <c r="J729" s="83" t="s">
        <v>168</v>
      </c>
      <c r="K729" s="50">
        <v>13000</v>
      </c>
      <c r="L729" s="58">
        <f t="shared" si="357"/>
        <v>5200000</v>
      </c>
      <c r="M729" s="193">
        <v>400</v>
      </c>
      <c r="N729" s="200" t="s">
        <v>168</v>
      </c>
      <c r="O729" s="193">
        <v>13000</v>
      </c>
      <c r="P729" s="58">
        <f t="shared" ref="P729" si="367">+M729*O729</f>
        <v>5200000</v>
      </c>
      <c r="Q729" s="58"/>
    </row>
    <row r="730" spans="1:17">
      <c r="A730" s="30"/>
      <c r="B730" s="52"/>
      <c r="C730" s="290" t="s">
        <v>557</v>
      </c>
      <c r="D730" s="290"/>
      <c r="E730" s="290"/>
      <c r="F730" s="290"/>
      <c r="G730" s="290"/>
      <c r="H730" s="290"/>
      <c r="I730" s="51"/>
      <c r="J730" s="85"/>
      <c r="K730" s="51"/>
      <c r="L730" s="86"/>
      <c r="M730" s="194"/>
      <c r="N730" s="201"/>
      <c r="O730" s="194"/>
      <c r="P730" s="86"/>
      <c r="Q730" s="58"/>
    </row>
    <row r="731" spans="1:17">
      <c r="A731" s="150"/>
      <c r="B731" s="31">
        <v>36</v>
      </c>
      <c r="C731" s="291" t="s">
        <v>566</v>
      </c>
      <c r="D731" s="291"/>
      <c r="E731" s="291"/>
      <c r="F731" s="291"/>
      <c r="G731" s="291"/>
      <c r="H731" s="291"/>
      <c r="I731" s="50">
        <v>3000</v>
      </c>
      <c r="J731" s="83" t="s">
        <v>567</v>
      </c>
      <c r="K731" s="50">
        <v>105</v>
      </c>
      <c r="L731" s="58">
        <f t="shared" si="357"/>
        <v>315000</v>
      </c>
      <c r="M731" s="193">
        <v>3000</v>
      </c>
      <c r="N731" s="200" t="s">
        <v>567</v>
      </c>
      <c r="O731" s="193">
        <v>105</v>
      </c>
      <c r="P731" s="58">
        <f t="shared" ref="P731" si="368">+M731*O731</f>
        <v>315000</v>
      </c>
      <c r="Q731" s="58"/>
    </row>
    <row r="732" spans="1:17">
      <c r="A732" s="30"/>
      <c r="B732" s="52"/>
      <c r="C732" s="289" t="s">
        <v>552</v>
      </c>
      <c r="D732" s="289"/>
      <c r="E732" s="289"/>
      <c r="F732" s="289"/>
      <c r="G732" s="289"/>
      <c r="H732" s="289"/>
      <c r="I732" s="51"/>
      <c r="J732" s="85"/>
      <c r="K732" s="51"/>
      <c r="L732" s="86"/>
      <c r="M732" s="194"/>
      <c r="N732" s="201"/>
      <c r="O732" s="194"/>
      <c r="P732" s="86"/>
      <c r="Q732" s="58"/>
    </row>
    <row r="733" spans="1:17">
      <c r="A733" s="150"/>
      <c r="B733" s="49">
        <v>37</v>
      </c>
      <c r="C733" s="290" t="s">
        <v>568</v>
      </c>
      <c r="D733" s="290"/>
      <c r="E733" s="290"/>
      <c r="F733" s="290"/>
      <c r="G733" s="290"/>
      <c r="H733" s="290"/>
      <c r="I733" s="50">
        <v>50</v>
      </c>
      <c r="J733" s="83" t="s">
        <v>257</v>
      </c>
      <c r="K733" s="50">
        <v>33000</v>
      </c>
      <c r="L733" s="58">
        <f t="shared" si="357"/>
        <v>1650000</v>
      </c>
      <c r="M733" s="193">
        <v>50</v>
      </c>
      <c r="N733" s="200" t="s">
        <v>257</v>
      </c>
      <c r="O733" s="193">
        <v>33000</v>
      </c>
      <c r="P733" s="58">
        <f t="shared" ref="P733" si="369">+M733*O733</f>
        <v>1650000</v>
      </c>
      <c r="Q733" s="58"/>
    </row>
    <row r="734" spans="1:17">
      <c r="A734" s="30"/>
      <c r="B734" s="37"/>
      <c r="C734" s="290" t="s">
        <v>552</v>
      </c>
      <c r="D734" s="290"/>
      <c r="E734" s="290"/>
      <c r="F734" s="290"/>
      <c r="G734" s="290"/>
      <c r="H734" s="290"/>
      <c r="I734" s="51"/>
      <c r="J734" s="85"/>
      <c r="K734" s="51"/>
      <c r="L734" s="86"/>
      <c r="M734" s="194"/>
      <c r="N734" s="201"/>
      <c r="O734" s="194"/>
      <c r="P734" s="86"/>
      <c r="Q734" s="58"/>
    </row>
    <row r="735" spans="1:17">
      <c r="A735" s="150"/>
      <c r="B735" s="31">
        <v>38</v>
      </c>
      <c r="C735" s="291" t="s">
        <v>569</v>
      </c>
      <c r="D735" s="291"/>
      <c r="E735" s="291"/>
      <c r="F735" s="291"/>
      <c r="G735" s="291"/>
      <c r="H735" s="291"/>
      <c r="I735" s="50">
        <v>600</v>
      </c>
      <c r="J735" s="83" t="s">
        <v>168</v>
      </c>
      <c r="K735" s="50">
        <v>8500</v>
      </c>
      <c r="L735" s="58">
        <f t="shared" si="357"/>
        <v>5100000</v>
      </c>
      <c r="M735" s="193">
        <v>600</v>
      </c>
      <c r="N735" s="200" t="s">
        <v>168</v>
      </c>
      <c r="O735" s="193">
        <v>8500</v>
      </c>
      <c r="P735" s="58">
        <f t="shared" ref="P735" si="370">+M735*O735</f>
        <v>5100000</v>
      </c>
      <c r="Q735" s="58"/>
    </row>
    <row r="736" spans="1:17">
      <c r="A736" s="30"/>
      <c r="B736" s="52"/>
      <c r="C736" s="289" t="s">
        <v>557</v>
      </c>
      <c r="D736" s="289"/>
      <c r="E736" s="289"/>
      <c r="F736" s="289"/>
      <c r="G736" s="289"/>
      <c r="H736" s="289"/>
      <c r="I736" s="51"/>
      <c r="J736" s="85"/>
      <c r="K736" s="51"/>
      <c r="L736" s="86"/>
      <c r="M736" s="194"/>
      <c r="N736" s="201"/>
      <c r="O736" s="194"/>
      <c r="P736" s="86"/>
      <c r="Q736" s="58"/>
    </row>
    <row r="737" spans="1:17">
      <c r="A737" s="150"/>
      <c r="B737" s="31">
        <v>39</v>
      </c>
      <c r="C737" s="290" t="s">
        <v>570</v>
      </c>
      <c r="D737" s="290"/>
      <c r="E737" s="290"/>
      <c r="F737" s="290"/>
      <c r="G737" s="290"/>
      <c r="H737" s="290"/>
      <c r="I737" s="50">
        <v>600</v>
      </c>
      <c r="J737" s="83" t="s">
        <v>168</v>
      </c>
      <c r="K737" s="50">
        <v>9500</v>
      </c>
      <c r="L737" s="58">
        <f t="shared" si="357"/>
        <v>5700000</v>
      </c>
      <c r="M737" s="193">
        <v>600</v>
      </c>
      <c r="N737" s="200" t="s">
        <v>168</v>
      </c>
      <c r="O737" s="193">
        <v>9500</v>
      </c>
      <c r="P737" s="58">
        <f t="shared" ref="P737" si="371">+M737*O737</f>
        <v>5700000</v>
      </c>
      <c r="Q737" s="58"/>
    </row>
    <row r="738" spans="1:17">
      <c r="A738" s="30"/>
      <c r="B738" s="52"/>
      <c r="C738" s="290" t="s">
        <v>557</v>
      </c>
      <c r="D738" s="290"/>
      <c r="E738" s="290"/>
      <c r="F738" s="290"/>
      <c r="G738" s="290"/>
      <c r="H738" s="290"/>
      <c r="I738" s="51"/>
      <c r="J738" s="85"/>
      <c r="K738" s="51"/>
      <c r="L738" s="86"/>
      <c r="M738" s="194"/>
      <c r="N738" s="201"/>
      <c r="O738" s="194"/>
      <c r="P738" s="86"/>
      <c r="Q738" s="58"/>
    </row>
    <row r="739" spans="1:17">
      <c r="A739" s="150"/>
      <c r="B739" s="49">
        <v>40</v>
      </c>
      <c r="C739" s="291" t="s">
        <v>571</v>
      </c>
      <c r="D739" s="291"/>
      <c r="E739" s="291"/>
      <c r="F739" s="291"/>
      <c r="G739" s="291"/>
      <c r="H739" s="291"/>
      <c r="I739" s="50">
        <v>400</v>
      </c>
      <c r="J739" s="83" t="s">
        <v>168</v>
      </c>
      <c r="K739" s="50">
        <v>13600</v>
      </c>
      <c r="L739" s="58">
        <f t="shared" si="357"/>
        <v>5440000</v>
      </c>
      <c r="M739" s="193">
        <v>400</v>
      </c>
      <c r="N739" s="200" t="s">
        <v>168</v>
      </c>
      <c r="O739" s="193">
        <v>13600</v>
      </c>
      <c r="P739" s="58">
        <f t="shared" ref="P739" si="372">+M739*O739</f>
        <v>5440000</v>
      </c>
      <c r="Q739" s="58"/>
    </row>
    <row r="740" spans="1:17">
      <c r="A740" s="30"/>
      <c r="B740" s="37"/>
      <c r="C740" s="289" t="s">
        <v>557</v>
      </c>
      <c r="D740" s="289"/>
      <c r="E740" s="289"/>
      <c r="F740" s="289"/>
      <c r="G740" s="289"/>
      <c r="H740" s="289"/>
      <c r="I740" s="51"/>
      <c r="J740" s="85"/>
      <c r="K740" s="51"/>
      <c r="L740" s="86"/>
      <c r="M740" s="194"/>
      <c r="N740" s="201"/>
      <c r="O740" s="194"/>
      <c r="P740" s="86"/>
      <c r="Q740" s="58"/>
    </row>
    <row r="741" spans="1:17">
      <c r="A741" s="150"/>
      <c r="B741" s="31">
        <v>41</v>
      </c>
      <c r="C741" s="290" t="s">
        <v>572</v>
      </c>
      <c r="D741" s="290"/>
      <c r="E741" s="290"/>
      <c r="F741" s="290"/>
      <c r="G741" s="290"/>
      <c r="H741" s="290"/>
      <c r="I741" s="50">
        <v>600</v>
      </c>
      <c r="J741" s="83" t="s">
        <v>168</v>
      </c>
      <c r="K741" s="50">
        <v>10500</v>
      </c>
      <c r="L741" s="58">
        <f t="shared" si="357"/>
        <v>6300000</v>
      </c>
      <c r="M741" s="193">
        <v>600</v>
      </c>
      <c r="N741" s="200" t="s">
        <v>168</v>
      </c>
      <c r="O741" s="193">
        <v>10500</v>
      </c>
      <c r="P741" s="58">
        <f t="shared" ref="P741" si="373">+M741*O741</f>
        <v>6300000</v>
      </c>
      <c r="Q741" s="58"/>
    </row>
    <row r="742" spans="1:17">
      <c r="A742" s="30"/>
      <c r="B742" s="52"/>
      <c r="C742" s="289" t="s">
        <v>557</v>
      </c>
      <c r="D742" s="289"/>
      <c r="E742" s="289"/>
      <c r="F742" s="289"/>
      <c r="G742" s="289"/>
      <c r="H742" s="289"/>
      <c r="I742" s="51"/>
      <c r="J742" s="85"/>
      <c r="K742" s="51"/>
      <c r="L742" s="58"/>
      <c r="M742" s="194"/>
      <c r="N742" s="201"/>
      <c r="O742" s="194"/>
      <c r="P742" s="58"/>
      <c r="Q742" s="58"/>
    </row>
    <row r="743" spans="1:17">
      <c r="A743" s="30"/>
      <c r="B743" s="330">
        <v>42</v>
      </c>
      <c r="C743" s="290" t="s">
        <v>573</v>
      </c>
      <c r="D743" s="290"/>
      <c r="E743" s="290"/>
      <c r="F743" s="290"/>
      <c r="G743" s="290"/>
      <c r="H743" s="290"/>
      <c r="I743" s="50">
        <v>170</v>
      </c>
      <c r="J743" s="83" t="s">
        <v>168</v>
      </c>
      <c r="K743" s="50">
        <v>17700</v>
      </c>
      <c r="L743" s="84">
        <f t="shared" si="357"/>
        <v>3009000</v>
      </c>
      <c r="M743" s="193">
        <v>170</v>
      </c>
      <c r="N743" s="200" t="s">
        <v>168</v>
      </c>
      <c r="O743" s="193">
        <v>17700</v>
      </c>
      <c r="P743" s="84">
        <f t="shared" ref="P743" si="374">+M743*O743</f>
        <v>3009000</v>
      </c>
      <c r="Q743" s="58"/>
    </row>
    <row r="744" spans="1:17">
      <c r="A744" s="30"/>
      <c r="B744" s="331"/>
      <c r="C744" s="290" t="s">
        <v>557</v>
      </c>
      <c r="D744" s="290"/>
      <c r="E744" s="290"/>
      <c r="F744" s="290"/>
      <c r="G744" s="290"/>
      <c r="H744" s="290"/>
      <c r="I744" s="51"/>
      <c r="J744" s="85"/>
      <c r="K744" s="51"/>
      <c r="L744" s="86"/>
      <c r="M744" s="194"/>
      <c r="N744" s="201"/>
      <c r="O744" s="194"/>
      <c r="P744" s="86"/>
      <c r="Q744" s="58"/>
    </row>
    <row r="745" spans="1:17">
      <c r="A745" s="150"/>
      <c r="B745" s="330">
        <v>43</v>
      </c>
      <c r="C745" s="291" t="s">
        <v>574</v>
      </c>
      <c r="D745" s="291"/>
      <c r="E745" s="291"/>
      <c r="F745" s="291"/>
      <c r="G745" s="291"/>
      <c r="H745" s="291"/>
      <c r="I745" s="50">
        <v>100</v>
      </c>
      <c r="J745" s="83" t="s">
        <v>164</v>
      </c>
      <c r="K745" s="50">
        <v>39500</v>
      </c>
      <c r="L745" s="58">
        <f t="shared" si="357"/>
        <v>3950000</v>
      </c>
      <c r="M745" s="193">
        <v>100</v>
      </c>
      <c r="N745" s="200" t="s">
        <v>164</v>
      </c>
      <c r="O745" s="193">
        <v>39500</v>
      </c>
      <c r="P745" s="58">
        <f t="shared" ref="P745" si="375">+M745*O745</f>
        <v>3950000</v>
      </c>
      <c r="Q745" s="58"/>
    </row>
    <row r="746" spans="1:17">
      <c r="A746" s="30"/>
      <c r="B746" s="331"/>
      <c r="C746" s="289" t="s">
        <v>557</v>
      </c>
      <c r="D746" s="289"/>
      <c r="E746" s="289"/>
      <c r="F746" s="289"/>
      <c r="G746" s="289"/>
      <c r="H746" s="289"/>
      <c r="I746" s="51"/>
      <c r="J746" s="85"/>
      <c r="K746" s="51"/>
      <c r="L746" s="58"/>
      <c r="M746" s="194"/>
      <c r="N746" s="201"/>
      <c r="O746" s="194"/>
      <c r="P746" s="58"/>
      <c r="Q746" s="58"/>
    </row>
    <row r="747" spans="1:17">
      <c r="A747" s="150"/>
      <c r="B747" s="330">
        <v>44</v>
      </c>
      <c r="C747" s="290" t="s">
        <v>575</v>
      </c>
      <c r="D747" s="290"/>
      <c r="E747" s="290"/>
      <c r="F747" s="290"/>
      <c r="G747" s="290"/>
      <c r="H747" s="290"/>
      <c r="I747" s="50">
        <v>500</v>
      </c>
      <c r="J747" s="83" t="s">
        <v>168</v>
      </c>
      <c r="K747" s="50">
        <v>7200</v>
      </c>
      <c r="L747" s="84">
        <f t="shared" si="357"/>
        <v>3600000</v>
      </c>
      <c r="M747" s="193">
        <v>500</v>
      </c>
      <c r="N747" s="200" t="s">
        <v>168</v>
      </c>
      <c r="O747" s="193">
        <v>7200</v>
      </c>
      <c r="P747" s="84">
        <f t="shared" ref="P747" si="376">+M747*O747</f>
        <v>3600000</v>
      </c>
      <c r="Q747" s="58"/>
    </row>
    <row r="748" spans="1:17">
      <c r="A748" s="30"/>
      <c r="B748" s="331"/>
      <c r="C748" s="290" t="s">
        <v>557</v>
      </c>
      <c r="D748" s="290"/>
      <c r="E748" s="290"/>
      <c r="F748" s="290"/>
      <c r="G748" s="290"/>
      <c r="H748" s="290"/>
      <c r="I748" s="51"/>
      <c r="J748" s="85"/>
      <c r="K748" s="51"/>
      <c r="L748" s="86"/>
      <c r="M748" s="194"/>
      <c r="N748" s="201"/>
      <c r="O748" s="194"/>
      <c r="P748" s="86"/>
      <c r="Q748" s="58"/>
    </row>
    <row r="749" spans="1:17">
      <c r="A749" s="150"/>
      <c r="B749" s="31">
        <v>45</v>
      </c>
      <c r="C749" s="291" t="s">
        <v>576</v>
      </c>
      <c r="D749" s="291"/>
      <c r="E749" s="291"/>
      <c r="F749" s="291"/>
      <c r="G749" s="291"/>
      <c r="H749" s="291"/>
      <c r="I749" s="50">
        <v>400</v>
      </c>
      <c r="J749" s="83" t="s">
        <v>168</v>
      </c>
      <c r="K749" s="50">
        <v>7500</v>
      </c>
      <c r="L749" s="58">
        <f t="shared" si="357"/>
        <v>3000000</v>
      </c>
      <c r="M749" s="193">
        <v>400</v>
      </c>
      <c r="N749" s="200" t="s">
        <v>168</v>
      </c>
      <c r="O749" s="193">
        <v>7500</v>
      </c>
      <c r="P749" s="58">
        <f t="shared" ref="P749" si="377">+M749*O749</f>
        <v>3000000</v>
      </c>
      <c r="Q749" s="58"/>
    </row>
    <row r="750" spans="1:17">
      <c r="A750" s="30"/>
      <c r="B750" s="52"/>
      <c r="C750" s="289" t="s">
        <v>557</v>
      </c>
      <c r="D750" s="289"/>
      <c r="E750" s="289"/>
      <c r="F750" s="289"/>
      <c r="G750" s="289"/>
      <c r="H750" s="289"/>
      <c r="I750" s="51"/>
      <c r="J750" s="85"/>
      <c r="K750" s="51"/>
      <c r="L750" s="58"/>
      <c r="M750" s="194"/>
      <c r="N750" s="201"/>
      <c r="O750" s="194"/>
      <c r="P750" s="58"/>
      <c r="Q750" s="58"/>
    </row>
    <row r="751" spans="1:17">
      <c r="A751" s="150"/>
      <c r="B751" s="31">
        <v>46</v>
      </c>
      <c r="C751" s="290" t="s">
        <v>577</v>
      </c>
      <c r="D751" s="290"/>
      <c r="E751" s="290"/>
      <c r="F751" s="290"/>
      <c r="G751" s="290"/>
      <c r="H751" s="290"/>
      <c r="I751" s="50">
        <v>400</v>
      </c>
      <c r="J751" s="83" t="s">
        <v>168</v>
      </c>
      <c r="K751" s="50">
        <v>17700</v>
      </c>
      <c r="L751" s="84">
        <f t="shared" si="357"/>
        <v>7080000</v>
      </c>
      <c r="M751" s="193">
        <v>400</v>
      </c>
      <c r="N751" s="200" t="s">
        <v>168</v>
      </c>
      <c r="O751" s="193">
        <v>17700</v>
      </c>
      <c r="P751" s="84">
        <f t="shared" ref="P751" si="378">+M751*O751</f>
        <v>7080000</v>
      </c>
      <c r="Q751" s="58"/>
    </row>
    <row r="752" spans="1:17">
      <c r="A752" s="30"/>
      <c r="B752" s="52"/>
      <c r="C752" s="289" t="s">
        <v>557</v>
      </c>
      <c r="D752" s="289"/>
      <c r="E752" s="289"/>
      <c r="F752" s="289"/>
      <c r="G752" s="289"/>
      <c r="H752" s="289"/>
      <c r="I752" s="51"/>
      <c r="J752" s="85"/>
      <c r="K752" s="51"/>
      <c r="L752" s="86"/>
      <c r="M752" s="194"/>
      <c r="N752" s="201"/>
      <c r="O752" s="194"/>
      <c r="P752" s="86"/>
      <c r="Q752" s="58"/>
    </row>
    <row r="753" spans="1:17">
      <c r="A753" s="30"/>
      <c r="B753" s="148">
        <v>47</v>
      </c>
      <c r="C753" s="290" t="s">
        <v>578</v>
      </c>
      <c r="D753" s="290"/>
      <c r="E753" s="290"/>
      <c r="F753" s="290"/>
      <c r="G753" s="290"/>
      <c r="H753" s="290"/>
      <c r="I753" s="50">
        <v>400</v>
      </c>
      <c r="J753" s="83" t="s">
        <v>168</v>
      </c>
      <c r="K753" s="50">
        <v>13650</v>
      </c>
      <c r="L753" s="58">
        <f t="shared" si="357"/>
        <v>5460000</v>
      </c>
      <c r="M753" s="193">
        <v>400</v>
      </c>
      <c r="N753" s="200" t="s">
        <v>168</v>
      </c>
      <c r="O753" s="193">
        <v>13650</v>
      </c>
      <c r="P753" s="58">
        <f t="shared" ref="P753" si="379">+M753*O753</f>
        <v>5460000</v>
      </c>
      <c r="Q753" s="58"/>
    </row>
    <row r="754" spans="1:17">
      <c r="A754" s="30"/>
      <c r="B754" s="63"/>
      <c r="C754" s="290" t="s">
        <v>557</v>
      </c>
      <c r="D754" s="290"/>
      <c r="E754" s="290"/>
      <c r="F754" s="290"/>
      <c r="G754" s="290"/>
      <c r="H754" s="290"/>
      <c r="I754" s="51"/>
      <c r="J754" s="85"/>
      <c r="K754" s="51"/>
      <c r="L754" s="58"/>
      <c r="M754" s="194"/>
      <c r="N754" s="201"/>
      <c r="O754" s="194"/>
      <c r="P754" s="58"/>
      <c r="Q754" s="58"/>
    </row>
    <row r="755" spans="1:17">
      <c r="A755" s="150"/>
      <c r="B755" s="49">
        <v>48</v>
      </c>
      <c r="C755" s="291" t="s">
        <v>579</v>
      </c>
      <c r="D755" s="291"/>
      <c r="E755" s="291"/>
      <c r="F755" s="291"/>
      <c r="G755" s="291"/>
      <c r="H755" s="291"/>
      <c r="I755" s="50">
        <v>40</v>
      </c>
      <c r="J755" s="83" t="s">
        <v>168</v>
      </c>
      <c r="K755" s="50">
        <v>11500</v>
      </c>
      <c r="L755" s="84">
        <f t="shared" si="357"/>
        <v>460000</v>
      </c>
      <c r="M755" s="193">
        <v>40</v>
      </c>
      <c r="N755" s="200" t="s">
        <v>168</v>
      </c>
      <c r="O755" s="193">
        <v>11500</v>
      </c>
      <c r="P755" s="84">
        <f t="shared" ref="P755" si="380">+M755*O755</f>
        <v>460000</v>
      </c>
      <c r="Q755" s="58"/>
    </row>
    <row r="756" spans="1:17">
      <c r="A756" s="30"/>
      <c r="B756" s="37"/>
      <c r="C756" s="289" t="s">
        <v>552</v>
      </c>
      <c r="D756" s="289"/>
      <c r="E756" s="289"/>
      <c r="F756" s="289"/>
      <c r="G756" s="289"/>
      <c r="H756" s="289"/>
      <c r="I756" s="51"/>
      <c r="J756" s="85"/>
      <c r="K756" s="51"/>
      <c r="L756" s="86"/>
      <c r="M756" s="194"/>
      <c r="N756" s="201"/>
      <c r="O756" s="194"/>
      <c r="P756" s="86"/>
      <c r="Q756" s="58"/>
    </row>
    <row r="757" spans="1:17">
      <c r="A757" s="150"/>
      <c r="B757" s="31">
        <v>49</v>
      </c>
      <c r="C757" s="290" t="s">
        <v>580</v>
      </c>
      <c r="D757" s="290"/>
      <c r="E757" s="290"/>
      <c r="F757" s="290"/>
      <c r="G757" s="290"/>
      <c r="H757" s="290"/>
      <c r="I757" s="50">
        <v>50</v>
      </c>
      <c r="J757" s="83" t="s">
        <v>168</v>
      </c>
      <c r="K757" s="50">
        <v>34000</v>
      </c>
      <c r="L757" s="58">
        <f t="shared" si="357"/>
        <v>1700000</v>
      </c>
      <c r="M757" s="193">
        <v>50</v>
      </c>
      <c r="N757" s="200" t="s">
        <v>168</v>
      </c>
      <c r="O757" s="193">
        <v>34000</v>
      </c>
      <c r="P757" s="58">
        <f t="shared" ref="P757" si="381">+M757*O757</f>
        <v>1700000</v>
      </c>
      <c r="Q757" s="58"/>
    </row>
    <row r="758" spans="1:17">
      <c r="A758" s="30"/>
      <c r="B758" s="52"/>
      <c r="C758" s="289" t="s">
        <v>552</v>
      </c>
      <c r="D758" s="289"/>
      <c r="E758" s="289"/>
      <c r="F758" s="289"/>
      <c r="G758" s="289"/>
      <c r="H758" s="289"/>
      <c r="I758" s="51"/>
      <c r="J758" s="85"/>
      <c r="K758" s="51"/>
      <c r="L758" s="58"/>
      <c r="M758" s="194"/>
      <c r="N758" s="201"/>
      <c r="O758" s="194"/>
      <c r="P758" s="58"/>
      <c r="Q758" s="58"/>
    </row>
    <row r="759" spans="1:17">
      <c r="A759" s="150"/>
      <c r="B759" s="49">
        <v>50</v>
      </c>
      <c r="C759" s="291" t="s">
        <v>581</v>
      </c>
      <c r="D759" s="291"/>
      <c r="E759" s="291"/>
      <c r="F759" s="291"/>
      <c r="G759" s="291"/>
      <c r="H759" s="291"/>
      <c r="I759" s="50">
        <v>1000</v>
      </c>
      <c r="J759" s="83" t="s">
        <v>168</v>
      </c>
      <c r="K759" s="50">
        <v>1250</v>
      </c>
      <c r="L759" s="84">
        <f t="shared" si="357"/>
        <v>1250000</v>
      </c>
      <c r="M759" s="193">
        <v>1000</v>
      </c>
      <c r="N759" s="200" t="s">
        <v>168</v>
      </c>
      <c r="O759" s="193">
        <v>1250</v>
      </c>
      <c r="P759" s="84">
        <f t="shared" ref="P759" si="382">+M759*O759</f>
        <v>1250000</v>
      </c>
      <c r="Q759" s="58"/>
    </row>
    <row r="760" spans="1:17">
      <c r="A760" s="30"/>
      <c r="B760" s="37"/>
      <c r="C760" s="289" t="s">
        <v>552</v>
      </c>
      <c r="D760" s="289"/>
      <c r="E760" s="289"/>
      <c r="F760" s="289"/>
      <c r="G760" s="289"/>
      <c r="H760" s="289"/>
      <c r="I760" s="51"/>
      <c r="J760" s="85"/>
      <c r="K760" s="51"/>
      <c r="L760" s="86"/>
      <c r="M760" s="194"/>
      <c r="N760" s="201"/>
      <c r="O760" s="194"/>
      <c r="P760" s="86"/>
      <c r="Q760" s="58"/>
    </row>
    <row r="761" spans="1:17">
      <c r="A761" s="150"/>
      <c r="B761" s="31">
        <v>51</v>
      </c>
      <c r="C761" s="290" t="s">
        <v>582</v>
      </c>
      <c r="D761" s="290"/>
      <c r="E761" s="290"/>
      <c r="F761" s="290"/>
      <c r="G761" s="290"/>
      <c r="H761" s="290"/>
      <c r="I761" s="50">
        <v>100</v>
      </c>
      <c r="J761" s="83" t="s">
        <v>168</v>
      </c>
      <c r="K761" s="50">
        <v>12000</v>
      </c>
      <c r="L761" s="58">
        <f t="shared" si="357"/>
        <v>1200000</v>
      </c>
      <c r="M761" s="193">
        <v>100</v>
      </c>
      <c r="N761" s="200" t="s">
        <v>168</v>
      </c>
      <c r="O761" s="193">
        <v>12000</v>
      </c>
      <c r="P761" s="58">
        <f t="shared" ref="P761" si="383">+M761*O761</f>
        <v>1200000</v>
      </c>
      <c r="Q761" s="58"/>
    </row>
    <row r="762" spans="1:17">
      <c r="A762" s="30"/>
      <c r="B762" s="52"/>
      <c r="C762" s="290" t="s">
        <v>552</v>
      </c>
      <c r="D762" s="290"/>
      <c r="E762" s="290"/>
      <c r="F762" s="290"/>
      <c r="G762" s="290"/>
      <c r="H762" s="290"/>
      <c r="I762" s="51"/>
      <c r="J762" s="85"/>
      <c r="K762" s="51"/>
      <c r="L762" s="58"/>
      <c r="M762" s="194"/>
      <c r="N762" s="201"/>
      <c r="O762" s="194"/>
      <c r="P762" s="58"/>
      <c r="Q762" s="58"/>
    </row>
    <row r="763" spans="1:17">
      <c r="A763" s="150"/>
      <c r="B763" s="31">
        <v>52</v>
      </c>
      <c r="C763" s="291" t="s">
        <v>583</v>
      </c>
      <c r="D763" s="291"/>
      <c r="E763" s="291"/>
      <c r="F763" s="291"/>
      <c r="G763" s="291"/>
      <c r="H763" s="291"/>
      <c r="I763" s="50">
        <v>200</v>
      </c>
      <c r="J763" s="83" t="s">
        <v>168</v>
      </c>
      <c r="K763" s="50">
        <v>2000</v>
      </c>
      <c r="L763" s="84">
        <f t="shared" si="357"/>
        <v>400000</v>
      </c>
      <c r="M763" s="193">
        <v>200</v>
      </c>
      <c r="N763" s="200" t="s">
        <v>168</v>
      </c>
      <c r="O763" s="193">
        <v>2000</v>
      </c>
      <c r="P763" s="84">
        <f t="shared" ref="P763" si="384">+M763*O763</f>
        <v>400000</v>
      </c>
      <c r="Q763" s="58"/>
    </row>
    <row r="764" spans="1:17">
      <c r="A764" s="30"/>
      <c r="B764" s="52"/>
      <c r="C764" s="289" t="s">
        <v>552</v>
      </c>
      <c r="D764" s="289"/>
      <c r="E764" s="289"/>
      <c r="F764" s="289"/>
      <c r="G764" s="289"/>
      <c r="H764" s="289"/>
      <c r="I764" s="51"/>
      <c r="J764" s="85"/>
      <c r="K764" s="51"/>
      <c r="L764" s="86"/>
      <c r="M764" s="194"/>
      <c r="N764" s="201"/>
      <c r="O764" s="194"/>
      <c r="P764" s="86"/>
      <c r="Q764" s="58"/>
    </row>
    <row r="765" spans="1:17">
      <c r="A765" s="150"/>
      <c r="B765" s="49">
        <v>53</v>
      </c>
      <c r="C765" s="290" t="s">
        <v>584</v>
      </c>
      <c r="D765" s="290"/>
      <c r="E765" s="290"/>
      <c r="F765" s="290"/>
      <c r="G765" s="290"/>
      <c r="H765" s="290"/>
      <c r="I765" s="50">
        <v>150</v>
      </c>
      <c r="J765" s="83" t="s">
        <v>257</v>
      </c>
      <c r="K765" s="50">
        <v>19800</v>
      </c>
      <c r="L765" s="58">
        <f t="shared" si="357"/>
        <v>2970000</v>
      </c>
      <c r="M765" s="193">
        <v>150</v>
      </c>
      <c r="N765" s="200" t="s">
        <v>257</v>
      </c>
      <c r="O765" s="193">
        <v>19800</v>
      </c>
      <c r="P765" s="58">
        <f t="shared" ref="P765" si="385">+M765*O765</f>
        <v>2970000</v>
      </c>
      <c r="Q765" s="58"/>
    </row>
    <row r="766" spans="1:17">
      <c r="A766" s="30"/>
      <c r="B766" s="37"/>
      <c r="C766" s="290" t="s">
        <v>557</v>
      </c>
      <c r="D766" s="290"/>
      <c r="E766" s="290"/>
      <c r="F766" s="290"/>
      <c r="G766" s="290"/>
      <c r="H766" s="290"/>
      <c r="I766" s="51"/>
      <c r="J766" s="85"/>
      <c r="K766" s="51"/>
      <c r="L766" s="58"/>
      <c r="M766" s="194"/>
      <c r="N766" s="201"/>
      <c r="O766" s="194"/>
      <c r="P766" s="58"/>
      <c r="Q766" s="58"/>
    </row>
    <row r="767" spans="1:17">
      <c r="A767" s="150"/>
      <c r="B767" s="31">
        <v>54</v>
      </c>
      <c r="C767" s="291" t="s">
        <v>585</v>
      </c>
      <c r="D767" s="291"/>
      <c r="E767" s="291"/>
      <c r="F767" s="291"/>
      <c r="G767" s="291"/>
      <c r="H767" s="291"/>
      <c r="I767" s="50">
        <v>50</v>
      </c>
      <c r="J767" s="83" t="s">
        <v>182</v>
      </c>
      <c r="K767" s="50">
        <v>3000</v>
      </c>
      <c r="L767" s="84">
        <f t="shared" si="357"/>
        <v>150000</v>
      </c>
      <c r="M767" s="193">
        <v>50</v>
      </c>
      <c r="N767" s="200" t="s">
        <v>182</v>
      </c>
      <c r="O767" s="193">
        <v>3000</v>
      </c>
      <c r="P767" s="84">
        <f t="shared" ref="P767" si="386">+M767*O767</f>
        <v>150000</v>
      </c>
      <c r="Q767" s="58"/>
    </row>
    <row r="768" spans="1:17">
      <c r="A768" s="30"/>
      <c r="B768" s="52"/>
      <c r="C768" s="289" t="s">
        <v>552</v>
      </c>
      <c r="D768" s="289"/>
      <c r="E768" s="289"/>
      <c r="F768" s="289"/>
      <c r="G768" s="289"/>
      <c r="H768" s="289"/>
      <c r="I768" s="51"/>
      <c r="J768" s="85"/>
      <c r="K768" s="51"/>
      <c r="L768" s="86"/>
      <c r="M768" s="194"/>
      <c r="N768" s="201"/>
      <c r="O768" s="194"/>
      <c r="P768" s="86"/>
      <c r="Q768" s="58"/>
    </row>
    <row r="769" spans="1:17">
      <c r="A769" s="150"/>
      <c r="B769" s="31">
        <v>55</v>
      </c>
      <c r="C769" s="290" t="s">
        <v>908</v>
      </c>
      <c r="D769" s="290"/>
      <c r="E769" s="290"/>
      <c r="F769" s="290"/>
      <c r="G769" s="290"/>
      <c r="H769" s="290"/>
      <c r="I769" s="50">
        <v>5</v>
      </c>
      <c r="J769" s="83" t="s">
        <v>182</v>
      </c>
      <c r="K769" s="50">
        <v>2000</v>
      </c>
      <c r="L769" s="58">
        <f t="shared" si="357"/>
        <v>10000</v>
      </c>
      <c r="M769" s="193">
        <v>5</v>
      </c>
      <c r="N769" s="200" t="s">
        <v>182</v>
      </c>
      <c r="O769" s="193">
        <v>2000</v>
      </c>
      <c r="P769" s="58">
        <f t="shared" ref="P769" si="387">+M769*O769</f>
        <v>10000</v>
      </c>
      <c r="Q769" s="58"/>
    </row>
    <row r="770" spans="1:17">
      <c r="A770" s="30"/>
      <c r="B770" s="52"/>
      <c r="C770" s="290" t="s">
        <v>536</v>
      </c>
      <c r="D770" s="290"/>
      <c r="E770" s="290"/>
      <c r="F770" s="290"/>
      <c r="G770" s="290"/>
      <c r="H770" s="290"/>
      <c r="I770" s="51"/>
      <c r="J770" s="85"/>
      <c r="K770" s="51"/>
      <c r="L770" s="58"/>
      <c r="M770" s="194"/>
      <c r="N770" s="201"/>
      <c r="O770" s="194"/>
      <c r="P770" s="58"/>
      <c r="Q770" s="58"/>
    </row>
    <row r="771" spans="1:17">
      <c r="A771" s="150"/>
      <c r="B771" s="31">
        <v>56</v>
      </c>
      <c r="C771" s="291" t="s">
        <v>587</v>
      </c>
      <c r="D771" s="291"/>
      <c r="E771" s="291"/>
      <c r="F771" s="291"/>
      <c r="G771" s="291"/>
      <c r="H771" s="291"/>
      <c r="I771" s="50">
        <v>250</v>
      </c>
      <c r="J771" s="83" t="s">
        <v>257</v>
      </c>
      <c r="K771" s="50">
        <v>4000</v>
      </c>
      <c r="L771" s="84">
        <f t="shared" si="357"/>
        <v>1000000</v>
      </c>
      <c r="M771" s="193">
        <v>250</v>
      </c>
      <c r="N771" s="200" t="s">
        <v>257</v>
      </c>
      <c r="O771" s="193">
        <v>4000</v>
      </c>
      <c r="P771" s="84">
        <f t="shared" ref="P771" si="388">+M771*O771</f>
        <v>1000000</v>
      </c>
      <c r="Q771" s="58"/>
    </row>
    <row r="772" spans="1:17">
      <c r="A772" s="30"/>
      <c r="B772" s="37"/>
      <c r="C772" s="289" t="s">
        <v>552</v>
      </c>
      <c r="D772" s="289"/>
      <c r="E772" s="289"/>
      <c r="F772" s="289"/>
      <c r="G772" s="289"/>
      <c r="H772" s="289"/>
      <c r="I772" s="51"/>
      <c r="J772" s="85"/>
      <c r="K772" s="51"/>
      <c r="L772" s="86"/>
      <c r="M772" s="194"/>
      <c r="N772" s="201"/>
      <c r="O772" s="194"/>
      <c r="P772" s="86"/>
      <c r="Q772" s="58"/>
    </row>
    <row r="773" spans="1:17">
      <c r="A773" s="150"/>
      <c r="B773" s="31">
        <v>57</v>
      </c>
      <c r="C773" s="290" t="s">
        <v>588</v>
      </c>
      <c r="D773" s="290"/>
      <c r="E773" s="290"/>
      <c r="F773" s="290"/>
      <c r="G773" s="290"/>
      <c r="H773" s="290"/>
      <c r="I773" s="50">
        <v>60</v>
      </c>
      <c r="J773" s="83" t="s">
        <v>168</v>
      </c>
      <c r="K773" s="50">
        <v>29000</v>
      </c>
      <c r="L773" s="58">
        <f t="shared" si="357"/>
        <v>1740000</v>
      </c>
      <c r="M773" s="193">
        <v>60</v>
      </c>
      <c r="N773" s="200" t="s">
        <v>168</v>
      </c>
      <c r="O773" s="193">
        <v>29000</v>
      </c>
      <c r="P773" s="58">
        <f t="shared" ref="P773" si="389">+M773*O773</f>
        <v>1740000</v>
      </c>
      <c r="Q773" s="58"/>
    </row>
    <row r="774" spans="1:17">
      <c r="A774" s="30"/>
      <c r="B774" s="52"/>
      <c r="C774" s="290" t="s">
        <v>552</v>
      </c>
      <c r="D774" s="290"/>
      <c r="E774" s="290"/>
      <c r="F774" s="290"/>
      <c r="G774" s="290"/>
      <c r="H774" s="290"/>
      <c r="I774" s="51"/>
      <c r="J774" s="85"/>
      <c r="K774" s="51"/>
      <c r="L774" s="58"/>
      <c r="M774" s="194"/>
      <c r="N774" s="201"/>
      <c r="O774" s="194"/>
      <c r="P774" s="58"/>
      <c r="Q774" s="58"/>
    </row>
    <row r="775" spans="1:17">
      <c r="A775" s="150"/>
      <c r="B775" s="31">
        <v>58</v>
      </c>
      <c r="C775" s="291" t="s">
        <v>589</v>
      </c>
      <c r="D775" s="291"/>
      <c r="E775" s="291"/>
      <c r="F775" s="291"/>
      <c r="G775" s="291"/>
      <c r="H775" s="291"/>
      <c r="I775" s="50">
        <v>60</v>
      </c>
      <c r="J775" s="83" t="s">
        <v>168</v>
      </c>
      <c r="K775" s="50">
        <v>16500</v>
      </c>
      <c r="L775" s="84">
        <f t="shared" ref="L775:L837" si="390">+I775*K775</f>
        <v>990000</v>
      </c>
      <c r="M775" s="193">
        <v>60</v>
      </c>
      <c r="N775" s="200" t="s">
        <v>168</v>
      </c>
      <c r="O775" s="193">
        <v>16500</v>
      </c>
      <c r="P775" s="84">
        <f t="shared" ref="P775" si="391">+M775*O775</f>
        <v>990000</v>
      </c>
      <c r="Q775" s="58"/>
    </row>
    <row r="776" spans="1:17">
      <c r="A776" s="30"/>
      <c r="B776" s="52"/>
      <c r="C776" s="289" t="s">
        <v>552</v>
      </c>
      <c r="D776" s="289"/>
      <c r="E776" s="289"/>
      <c r="F776" s="289"/>
      <c r="G776" s="289"/>
      <c r="H776" s="289"/>
      <c r="I776" s="51"/>
      <c r="J776" s="85"/>
      <c r="K776" s="51"/>
      <c r="L776" s="86"/>
      <c r="M776" s="194"/>
      <c r="N776" s="201"/>
      <c r="O776" s="194"/>
      <c r="P776" s="86"/>
      <c r="Q776" s="58"/>
    </row>
    <row r="777" spans="1:17">
      <c r="A777" s="30"/>
      <c r="B777" s="49">
        <v>59</v>
      </c>
      <c r="C777" s="290" t="s">
        <v>590</v>
      </c>
      <c r="D777" s="290"/>
      <c r="E777" s="290"/>
      <c r="F777" s="290"/>
      <c r="G777" s="290"/>
      <c r="H777" s="290"/>
      <c r="I777" s="50">
        <v>10000</v>
      </c>
      <c r="J777" s="83" t="s">
        <v>164</v>
      </c>
      <c r="K777" s="50">
        <v>300</v>
      </c>
      <c r="L777" s="58">
        <f t="shared" si="390"/>
        <v>3000000</v>
      </c>
      <c r="M777" s="193">
        <v>10000</v>
      </c>
      <c r="N777" s="200" t="s">
        <v>164</v>
      </c>
      <c r="O777" s="193">
        <v>300</v>
      </c>
      <c r="P777" s="58">
        <f t="shared" ref="P777" si="392">+M777*O777</f>
        <v>3000000</v>
      </c>
      <c r="Q777" s="58"/>
    </row>
    <row r="778" spans="1:17">
      <c r="A778" s="30"/>
      <c r="B778" s="37"/>
      <c r="C778" s="290" t="s">
        <v>552</v>
      </c>
      <c r="D778" s="290"/>
      <c r="E778" s="290"/>
      <c r="F778" s="290"/>
      <c r="G778" s="290"/>
      <c r="H778" s="290"/>
      <c r="I778" s="51"/>
      <c r="J778" s="85"/>
      <c r="K778" s="51"/>
      <c r="L778" s="58"/>
      <c r="M778" s="194"/>
      <c r="N778" s="201"/>
      <c r="O778" s="194"/>
      <c r="P778" s="58"/>
      <c r="Q778" s="58"/>
    </row>
    <row r="779" spans="1:17">
      <c r="A779" s="150"/>
      <c r="B779" s="148">
        <v>60</v>
      </c>
      <c r="C779" s="291" t="s">
        <v>591</v>
      </c>
      <c r="D779" s="291"/>
      <c r="E779" s="291"/>
      <c r="F779" s="291"/>
      <c r="G779" s="291"/>
      <c r="H779" s="291"/>
      <c r="I779" s="50">
        <v>500</v>
      </c>
      <c r="J779" s="83" t="s">
        <v>182</v>
      </c>
      <c r="K779" s="50">
        <v>400</v>
      </c>
      <c r="L779" s="84">
        <f t="shared" si="390"/>
        <v>200000</v>
      </c>
      <c r="M779" s="193">
        <v>500</v>
      </c>
      <c r="N779" s="200" t="s">
        <v>182</v>
      </c>
      <c r="O779" s="193">
        <v>400</v>
      </c>
      <c r="P779" s="84">
        <f t="shared" ref="P779" si="393">+M779*O779</f>
        <v>200000</v>
      </c>
      <c r="Q779" s="58"/>
    </row>
    <row r="780" spans="1:17">
      <c r="A780" s="30"/>
      <c r="B780" s="63"/>
      <c r="C780" s="289" t="s">
        <v>552</v>
      </c>
      <c r="D780" s="289"/>
      <c r="E780" s="289"/>
      <c r="F780" s="289"/>
      <c r="G780" s="289"/>
      <c r="H780" s="289"/>
      <c r="I780" s="51"/>
      <c r="J780" s="85"/>
      <c r="K780" s="51"/>
      <c r="L780" s="86"/>
      <c r="M780" s="194"/>
      <c r="N780" s="201"/>
      <c r="O780" s="194"/>
      <c r="P780" s="86"/>
      <c r="Q780" s="58"/>
    </row>
    <row r="781" spans="1:17">
      <c r="A781" s="150"/>
      <c r="B781" s="148">
        <v>61</v>
      </c>
      <c r="C781" s="290" t="s">
        <v>592</v>
      </c>
      <c r="D781" s="290"/>
      <c r="E781" s="290"/>
      <c r="F781" s="290"/>
      <c r="G781" s="290"/>
      <c r="H781" s="290"/>
      <c r="I781" s="50">
        <v>600</v>
      </c>
      <c r="J781" s="83" t="s">
        <v>168</v>
      </c>
      <c r="K781" s="50">
        <v>4500</v>
      </c>
      <c r="L781" s="58">
        <f t="shared" si="390"/>
        <v>2700000</v>
      </c>
      <c r="M781" s="193">
        <v>600</v>
      </c>
      <c r="N781" s="200" t="s">
        <v>168</v>
      </c>
      <c r="O781" s="193">
        <v>4500</v>
      </c>
      <c r="P781" s="58">
        <f t="shared" ref="P781" si="394">+M781*O781</f>
        <v>2700000</v>
      </c>
      <c r="Q781" s="58"/>
    </row>
    <row r="782" spans="1:17">
      <c r="A782" s="30"/>
      <c r="B782" s="30"/>
      <c r="C782" s="290" t="s">
        <v>552</v>
      </c>
      <c r="D782" s="290"/>
      <c r="E782" s="290"/>
      <c r="F782" s="290"/>
      <c r="G782" s="290"/>
      <c r="H782" s="290"/>
      <c r="I782" s="51"/>
      <c r="J782" s="85"/>
      <c r="K782" s="51"/>
      <c r="L782" s="58"/>
      <c r="M782" s="194"/>
      <c r="N782" s="201"/>
      <c r="O782" s="194"/>
      <c r="P782" s="58"/>
      <c r="Q782" s="58"/>
    </row>
    <row r="783" spans="1:17">
      <c r="A783" s="150"/>
      <c r="B783" s="148">
        <v>62</v>
      </c>
      <c r="C783" s="291" t="s">
        <v>593</v>
      </c>
      <c r="D783" s="291"/>
      <c r="E783" s="291"/>
      <c r="F783" s="291"/>
      <c r="G783" s="291"/>
      <c r="H783" s="291"/>
      <c r="I783" s="50">
        <v>600</v>
      </c>
      <c r="J783" s="83" t="s">
        <v>168</v>
      </c>
      <c r="K783" s="50">
        <v>6500</v>
      </c>
      <c r="L783" s="84">
        <f t="shared" si="390"/>
        <v>3900000</v>
      </c>
      <c r="M783" s="193">
        <v>600</v>
      </c>
      <c r="N783" s="200" t="s">
        <v>168</v>
      </c>
      <c r="O783" s="193">
        <v>6500</v>
      </c>
      <c r="P783" s="84">
        <f t="shared" ref="P783" si="395">+M783*O783</f>
        <v>3900000</v>
      </c>
      <c r="Q783" s="58"/>
    </row>
    <row r="784" spans="1:17">
      <c r="A784" s="30"/>
      <c r="B784" s="63"/>
      <c r="C784" s="289" t="s">
        <v>552</v>
      </c>
      <c r="D784" s="289"/>
      <c r="E784" s="289"/>
      <c r="F784" s="289"/>
      <c r="G784" s="289"/>
      <c r="H784" s="289"/>
      <c r="I784" s="51"/>
      <c r="J784" s="85"/>
      <c r="K784" s="51"/>
      <c r="L784" s="86"/>
      <c r="M784" s="194"/>
      <c r="N784" s="201"/>
      <c r="O784" s="194"/>
      <c r="P784" s="86"/>
      <c r="Q784" s="58"/>
    </row>
    <row r="785" spans="1:17">
      <c r="A785" s="150"/>
      <c r="B785" s="148">
        <v>63</v>
      </c>
      <c r="C785" s="290" t="s">
        <v>594</v>
      </c>
      <c r="D785" s="290"/>
      <c r="E785" s="290"/>
      <c r="F785" s="290"/>
      <c r="G785" s="290"/>
      <c r="H785" s="290"/>
      <c r="I785" s="50">
        <v>100</v>
      </c>
      <c r="J785" s="83" t="s">
        <v>168</v>
      </c>
      <c r="K785" s="50">
        <v>8000</v>
      </c>
      <c r="L785" s="58">
        <f t="shared" si="390"/>
        <v>800000</v>
      </c>
      <c r="M785" s="193">
        <v>100</v>
      </c>
      <c r="N785" s="200" t="s">
        <v>168</v>
      </c>
      <c r="O785" s="193">
        <v>8000</v>
      </c>
      <c r="P785" s="58">
        <f t="shared" ref="P785" si="396">+M785*O785</f>
        <v>800000</v>
      </c>
      <c r="Q785" s="58"/>
    </row>
    <row r="786" spans="1:17">
      <c r="A786" s="30"/>
      <c r="B786" s="63"/>
      <c r="C786" s="290" t="s">
        <v>557</v>
      </c>
      <c r="D786" s="290"/>
      <c r="E786" s="290"/>
      <c r="F786" s="290"/>
      <c r="G786" s="290"/>
      <c r="H786" s="290"/>
      <c r="I786" s="51"/>
      <c r="J786" s="85"/>
      <c r="K786" s="51"/>
      <c r="L786" s="58"/>
      <c r="M786" s="194"/>
      <c r="N786" s="201"/>
      <c r="O786" s="194"/>
      <c r="P786" s="58"/>
      <c r="Q786" s="58"/>
    </row>
    <row r="787" spans="1:17">
      <c r="A787" s="150"/>
      <c r="B787" s="148">
        <v>64</v>
      </c>
      <c r="C787" s="291" t="s">
        <v>595</v>
      </c>
      <c r="D787" s="291"/>
      <c r="E787" s="291"/>
      <c r="F787" s="291"/>
      <c r="G787" s="291"/>
      <c r="H787" s="291"/>
      <c r="I787" s="50">
        <v>5</v>
      </c>
      <c r="J787" s="83" t="s">
        <v>257</v>
      </c>
      <c r="K787" s="50">
        <v>7500</v>
      </c>
      <c r="L787" s="84">
        <f t="shared" si="390"/>
        <v>37500</v>
      </c>
      <c r="M787" s="193">
        <v>5</v>
      </c>
      <c r="N787" s="200" t="s">
        <v>257</v>
      </c>
      <c r="O787" s="193">
        <v>7500</v>
      </c>
      <c r="P787" s="84">
        <f t="shared" ref="P787" si="397">+M787*O787</f>
        <v>37500</v>
      </c>
      <c r="Q787" s="58"/>
    </row>
    <row r="788" spans="1:17">
      <c r="A788" s="30"/>
      <c r="B788" s="30"/>
      <c r="C788" s="289" t="s">
        <v>552</v>
      </c>
      <c r="D788" s="289"/>
      <c r="E788" s="289"/>
      <c r="F788" s="289"/>
      <c r="G788" s="289"/>
      <c r="H788" s="289"/>
      <c r="I788" s="51"/>
      <c r="J788" s="85"/>
      <c r="K788" s="51"/>
      <c r="L788" s="86"/>
      <c r="M788" s="194"/>
      <c r="N788" s="201"/>
      <c r="O788" s="194"/>
      <c r="P788" s="86"/>
      <c r="Q788" s="58"/>
    </row>
    <row r="789" spans="1:17">
      <c r="A789" s="150"/>
      <c r="B789" s="148">
        <v>65</v>
      </c>
      <c r="C789" s="290" t="s">
        <v>596</v>
      </c>
      <c r="D789" s="290"/>
      <c r="E789" s="290"/>
      <c r="F789" s="290"/>
      <c r="G789" s="290"/>
      <c r="H789" s="290"/>
      <c r="I789" s="50">
        <v>2</v>
      </c>
      <c r="J789" s="83" t="s">
        <v>182</v>
      </c>
      <c r="K789" s="50">
        <v>1500</v>
      </c>
      <c r="L789" s="58">
        <f t="shared" si="390"/>
        <v>3000</v>
      </c>
      <c r="M789" s="193">
        <v>2</v>
      </c>
      <c r="N789" s="200" t="s">
        <v>182</v>
      </c>
      <c r="O789" s="193">
        <v>1500</v>
      </c>
      <c r="P789" s="58">
        <f t="shared" ref="P789" si="398">+M789*O789</f>
        <v>3000</v>
      </c>
      <c r="Q789" s="58"/>
    </row>
    <row r="790" spans="1:17">
      <c r="A790" s="30"/>
      <c r="B790" s="63"/>
      <c r="C790" s="290" t="s">
        <v>536</v>
      </c>
      <c r="D790" s="290"/>
      <c r="E790" s="290"/>
      <c r="F790" s="290"/>
      <c r="G790" s="290"/>
      <c r="H790" s="290"/>
      <c r="I790" s="51"/>
      <c r="J790" s="85"/>
      <c r="K790" s="51"/>
      <c r="L790" s="58"/>
      <c r="M790" s="194"/>
      <c r="N790" s="201"/>
      <c r="O790" s="194"/>
      <c r="P790" s="58"/>
      <c r="Q790" s="58"/>
    </row>
    <row r="791" spans="1:17">
      <c r="A791" s="150"/>
      <c r="B791" s="148">
        <v>66</v>
      </c>
      <c r="C791" s="291" t="s">
        <v>597</v>
      </c>
      <c r="D791" s="291"/>
      <c r="E791" s="291"/>
      <c r="F791" s="291"/>
      <c r="G791" s="291"/>
      <c r="H791" s="291"/>
      <c r="I791" s="50">
        <v>350</v>
      </c>
      <c r="J791" s="83" t="s">
        <v>168</v>
      </c>
      <c r="K791" s="50">
        <v>8000</v>
      </c>
      <c r="L791" s="84">
        <f t="shared" si="390"/>
        <v>2800000</v>
      </c>
      <c r="M791" s="193">
        <v>350</v>
      </c>
      <c r="N791" s="200" t="s">
        <v>168</v>
      </c>
      <c r="O791" s="193">
        <v>8000</v>
      </c>
      <c r="P791" s="84">
        <f t="shared" ref="P791" si="399">+M791*O791</f>
        <v>2800000</v>
      </c>
      <c r="Q791" s="58"/>
    </row>
    <row r="792" spans="1:17">
      <c r="A792" s="30"/>
      <c r="B792" s="63"/>
      <c r="C792" s="289" t="s">
        <v>557</v>
      </c>
      <c r="D792" s="289"/>
      <c r="E792" s="289"/>
      <c r="F792" s="289"/>
      <c r="G792" s="289"/>
      <c r="H792" s="289"/>
      <c r="I792" s="51"/>
      <c r="J792" s="85"/>
      <c r="K792" s="51"/>
      <c r="L792" s="86"/>
      <c r="M792" s="194"/>
      <c r="N792" s="201"/>
      <c r="O792" s="194"/>
      <c r="P792" s="86"/>
      <c r="Q792" s="58"/>
    </row>
    <row r="793" spans="1:17">
      <c r="A793" s="150"/>
      <c r="B793" s="148">
        <v>67</v>
      </c>
      <c r="C793" s="290" t="s">
        <v>598</v>
      </c>
      <c r="D793" s="290"/>
      <c r="E793" s="290"/>
      <c r="F793" s="290"/>
      <c r="G793" s="290"/>
      <c r="H793" s="290"/>
      <c r="I793" s="50">
        <v>350</v>
      </c>
      <c r="J793" s="83" t="s">
        <v>168</v>
      </c>
      <c r="K793" s="50">
        <v>6500</v>
      </c>
      <c r="L793" s="58">
        <f t="shared" si="390"/>
        <v>2275000</v>
      </c>
      <c r="M793" s="193">
        <v>350</v>
      </c>
      <c r="N793" s="200" t="s">
        <v>168</v>
      </c>
      <c r="O793" s="193">
        <v>6500</v>
      </c>
      <c r="P793" s="58">
        <f t="shared" ref="P793" si="400">+M793*O793</f>
        <v>2275000</v>
      </c>
      <c r="Q793" s="58"/>
    </row>
    <row r="794" spans="1:17">
      <c r="A794" s="30"/>
      <c r="B794" s="30"/>
      <c r="C794" s="290" t="s">
        <v>557</v>
      </c>
      <c r="D794" s="290"/>
      <c r="E794" s="290"/>
      <c r="F794" s="290"/>
      <c r="G794" s="290"/>
      <c r="H794" s="290"/>
      <c r="I794" s="51"/>
      <c r="J794" s="85"/>
      <c r="K794" s="51"/>
      <c r="L794" s="58"/>
      <c r="M794" s="194"/>
      <c r="N794" s="201"/>
      <c r="O794" s="194"/>
      <c r="P794" s="58"/>
      <c r="Q794" s="58"/>
    </row>
    <row r="795" spans="1:17">
      <c r="A795" s="150"/>
      <c r="B795" s="148">
        <v>68</v>
      </c>
      <c r="C795" s="291" t="s">
        <v>599</v>
      </c>
      <c r="D795" s="291"/>
      <c r="E795" s="291"/>
      <c r="F795" s="291"/>
      <c r="G795" s="291"/>
      <c r="H795" s="291"/>
      <c r="I795" s="50">
        <v>35000</v>
      </c>
      <c r="J795" s="83" t="s">
        <v>164</v>
      </c>
      <c r="K795" s="50">
        <v>255</v>
      </c>
      <c r="L795" s="84">
        <f t="shared" si="390"/>
        <v>8925000</v>
      </c>
      <c r="M795" s="193">
        <v>35000</v>
      </c>
      <c r="N795" s="200" t="s">
        <v>164</v>
      </c>
      <c r="O795" s="193">
        <v>255</v>
      </c>
      <c r="P795" s="84">
        <f t="shared" ref="P795" si="401">+M795*O795</f>
        <v>8925000</v>
      </c>
      <c r="Q795" s="58"/>
    </row>
    <row r="796" spans="1:17">
      <c r="A796" s="30"/>
      <c r="B796" s="63"/>
      <c r="C796" s="289" t="s">
        <v>557</v>
      </c>
      <c r="D796" s="289"/>
      <c r="E796" s="289"/>
      <c r="F796" s="289"/>
      <c r="G796" s="289"/>
      <c r="H796" s="289"/>
      <c r="I796" s="51"/>
      <c r="J796" s="85"/>
      <c r="K796" s="51"/>
      <c r="L796" s="86"/>
      <c r="M796" s="194"/>
      <c r="N796" s="201"/>
      <c r="O796" s="194"/>
      <c r="P796" s="86"/>
      <c r="Q796" s="58"/>
    </row>
    <row r="797" spans="1:17">
      <c r="A797" s="150"/>
      <c r="B797" s="148">
        <v>69</v>
      </c>
      <c r="C797" s="290" t="s">
        <v>600</v>
      </c>
      <c r="D797" s="290"/>
      <c r="E797" s="290"/>
      <c r="F797" s="290"/>
      <c r="G797" s="290"/>
      <c r="H797" s="290"/>
      <c r="I797" s="50">
        <v>100</v>
      </c>
      <c r="J797" s="83" t="s">
        <v>249</v>
      </c>
      <c r="K797" s="50">
        <v>12000</v>
      </c>
      <c r="L797" s="58">
        <f t="shared" si="390"/>
        <v>1200000</v>
      </c>
      <c r="M797" s="193">
        <v>100</v>
      </c>
      <c r="N797" s="200" t="s">
        <v>249</v>
      </c>
      <c r="O797" s="193">
        <v>12000</v>
      </c>
      <c r="P797" s="58">
        <f t="shared" ref="P797" si="402">+M797*O797</f>
        <v>1200000</v>
      </c>
      <c r="Q797" s="58"/>
    </row>
    <row r="798" spans="1:17">
      <c r="A798" s="30"/>
      <c r="B798" s="63"/>
      <c r="C798" s="290" t="s">
        <v>552</v>
      </c>
      <c r="D798" s="290"/>
      <c r="E798" s="290"/>
      <c r="F798" s="290"/>
      <c r="G798" s="290"/>
      <c r="H798" s="290"/>
      <c r="I798" s="51"/>
      <c r="J798" s="85"/>
      <c r="K798" s="51"/>
      <c r="L798" s="58"/>
      <c r="M798" s="194"/>
      <c r="N798" s="201"/>
      <c r="O798" s="194"/>
      <c r="P798" s="58"/>
      <c r="Q798" s="58"/>
    </row>
    <row r="799" spans="1:17">
      <c r="A799" s="150"/>
      <c r="B799" s="148">
        <v>70</v>
      </c>
      <c r="C799" s="291" t="s">
        <v>601</v>
      </c>
      <c r="D799" s="291"/>
      <c r="E799" s="291"/>
      <c r="F799" s="291"/>
      <c r="G799" s="291"/>
      <c r="H799" s="291"/>
      <c r="I799" s="50">
        <v>50</v>
      </c>
      <c r="J799" s="83" t="s">
        <v>168</v>
      </c>
      <c r="K799" s="50">
        <v>10500</v>
      </c>
      <c r="L799" s="84">
        <f t="shared" si="390"/>
        <v>525000</v>
      </c>
      <c r="M799" s="193">
        <v>50</v>
      </c>
      <c r="N799" s="200" t="s">
        <v>168</v>
      </c>
      <c r="O799" s="193">
        <v>10500</v>
      </c>
      <c r="P799" s="84">
        <f t="shared" ref="P799" si="403">+M799*O799</f>
        <v>525000</v>
      </c>
      <c r="Q799" s="58"/>
    </row>
    <row r="800" spans="1:17">
      <c r="A800" s="30"/>
      <c r="B800" s="30"/>
      <c r="C800" s="289" t="s">
        <v>552</v>
      </c>
      <c r="D800" s="289"/>
      <c r="E800" s="289"/>
      <c r="F800" s="289"/>
      <c r="G800" s="289"/>
      <c r="H800" s="289"/>
      <c r="I800" s="51"/>
      <c r="J800" s="85"/>
      <c r="K800" s="51"/>
      <c r="L800" s="86"/>
      <c r="M800" s="194"/>
      <c r="N800" s="201"/>
      <c r="O800" s="194"/>
      <c r="P800" s="86"/>
      <c r="Q800" s="58"/>
    </row>
    <row r="801" spans="1:17">
      <c r="A801" s="150"/>
      <c r="B801" s="148">
        <v>71</v>
      </c>
      <c r="C801" s="290" t="s">
        <v>602</v>
      </c>
      <c r="D801" s="290"/>
      <c r="E801" s="290"/>
      <c r="F801" s="290"/>
      <c r="G801" s="290"/>
      <c r="H801" s="290"/>
      <c r="I801" s="50">
        <v>6</v>
      </c>
      <c r="J801" s="83" t="s">
        <v>182</v>
      </c>
      <c r="K801" s="50">
        <v>25000</v>
      </c>
      <c r="L801" s="58">
        <f t="shared" si="390"/>
        <v>150000</v>
      </c>
      <c r="M801" s="193">
        <v>6</v>
      </c>
      <c r="N801" s="200" t="s">
        <v>182</v>
      </c>
      <c r="O801" s="193">
        <v>25000</v>
      </c>
      <c r="P801" s="58">
        <f t="shared" ref="P801" si="404">+M801*O801</f>
        <v>150000</v>
      </c>
      <c r="Q801" s="58"/>
    </row>
    <row r="802" spans="1:17">
      <c r="A802" s="30"/>
      <c r="B802" s="63"/>
      <c r="C802" s="290" t="s">
        <v>539</v>
      </c>
      <c r="D802" s="290"/>
      <c r="E802" s="290"/>
      <c r="F802" s="290"/>
      <c r="G802" s="290"/>
      <c r="H802" s="290"/>
      <c r="I802" s="51"/>
      <c r="J802" s="85"/>
      <c r="K802" s="51"/>
      <c r="L802" s="58"/>
      <c r="M802" s="194"/>
      <c r="N802" s="201"/>
      <c r="O802" s="194"/>
      <c r="P802" s="58"/>
      <c r="Q802" s="58"/>
    </row>
    <row r="803" spans="1:17">
      <c r="A803" s="150"/>
      <c r="B803" s="148">
        <v>72</v>
      </c>
      <c r="C803" s="291" t="s">
        <v>603</v>
      </c>
      <c r="D803" s="291"/>
      <c r="E803" s="291"/>
      <c r="F803" s="291"/>
      <c r="G803" s="291"/>
      <c r="H803" s="291"/>
      <c r="I803" s="50">
        <v>60</v>
      </c>
      <c r="J803" s="83" t="s">
        <v>249</v>
      </c>
      <c r="K803" s="50">
        <v>155000</v>
      </c>
      <c r="L803" s="84">
        <f t="shared" si="390"/>
        <v>9300000</v>
      </c>
      <c r="M803" s="193">
        <v>60</v>
      </c>
      <c r="N803" s="200" t="s">
        <v>249</v>
      </c>
      <c r="O803" s="193">
        <v>155000</v>
      </c>
      <c r="P803" s="84">
        <f t="shared" ref="P803" si="405">+M803*O803</f>
        <v>9300000</v>
      </c>
      <c r="Q803" s="58"/>
    </row>
    <row r="804" spans="1:17">
      <c r="A804" s="30"/>
      <c r="B804" s="63"/>
      <c r="C804" s="289" t="s">
        <v>552</v>
      </c>
      <c r="D804" s="289"/>
      <c r="E804" s="289"/>
      <c r="F804" s="289"/>
      <c r="G804" s="289"/>
      <c r="H804" s="289"/>
      <c r="I804" s="51"/>
      <c r="J804" s="85"/>
      <c r="K804" s="51"/>
      <c r="L804" s="86"/>
      <c r="M804" s="194"/>
      <c r="N804" s="201"/>
      <c r="O804" s="194"/>
      <c r="P804" s="86"/>
      <c r="Q804" s="58"/>
    </row>
    <row r="805" spans="1:17">
      <c r="A805" s="150"/>
      <c r="B805" s="148">
        <v>73</v>
      </c>
      <c r="C805" s="291" t="s">
        <v>604</v>
      </c>
      <c r="D805" s="291"/>
      <c r="E805" s="291"/>
      <c r="F805" s="291"/>
      <c r="G805" s="291"/>
      <c r="H805" s="291"/>
      <c r="I805" s="50">
        <v>6</v>
      </c>
      <c r="J805" s="83" t="s">
        <v>182</v>
      </c>
      <c r="K805" s="50">
        <v>35000</v>
      </c>
      <c r="L805" s="58">
        <f t="shared" si="390"/>
        <v>210000</v>
      </c>
      <c r="M805" s="193">
        <v>6</v>
      </c>
      <c r="N805" s="200" t="s">
        <v>182</v>
      </c>
      <c r="O805" s="193">
        <v>35000</v>
      </c>
      <c r="P805" s="58">
        <f t="shared" ref="P805" si="406">+M805*O805</f>
        <v>210000</v>
      </c>
      <c r="Q805" s="58"/>
    </row>
    <row r="806" spans="1:17">
      <c r="A806" s="30"/>
      <c r="B806" s="30"/>
      <c r="C806" s="290" t="s">
        <v>539</v>
      </c>
      <c r="D806" s="290"/>
      <c r="E806" s="290"/>
      <c r="F806" s="290"/>
      <c r="G806" s="290"/>
      <c r="H806" s="290"/>
      <c r="I806" s="51"/>
      <c r="J806" s="85"/>
      <c r="K806" s="51"/>
      <c r="L806" s="58"/>
      <c r="M806" s="194"/>
      <c r="N806" s="201"/>
      <c r="O806" s="194"/>
      <c r="P806" s="58"/>
      <c r="Q806" s="58"/>
    </row>
    <row r="807" spans="1:17">
      <c r="A807" s="150"/>
      <c r="B807" s="148">
        <v>74</v>
      </c>
      <c r="C807" s="291" t="s">
        <v>605</v>
      </c>
      <c r="D807" s="291"/>
      <c r="E807" s="291"/>
      <c r="F807" s="291"/>
      <c r="G807" s="291"/>
      <c r="H807" s="291"/>
      <c r="I807" s="50">
        <v>1</v>
      </c>
      <c r="J807" s="83" t="s">
        <v>245</v>
      </c>
      <c r="K807" s="50">
        <v>10000</v>
      </c>
      <c r="L807" s="84">
        <f t="shared" si="390"/>
        <v>10000</v>
      </c>
      <c r="M807" s="193">
        <v>1</v>
      </c>
      <c r="N807" s="200" t="s">
        <v>245</v>
      </c>
      <c r="O807" s="193">
        <v>10000</v>
      </c>
      <c r="P807" s="84">
        <f t="shared" ref="P807" si="407">+M807*O807</f>
        <v>10000</v>
      </c>
      <c r="Q807" s="58"/>
    </row>
    <row r="808" spans="1:17">
      <c r="A808" s="30"/>
      <c r="B808" s="63"/>
      <c r="C808" s="289" t="s">
        <v>536</v>
      </c>
      <c r="D808" s="289"/>
      <c r="E808" s="289"/>
      <c r="F808" s="289"/>
      <c r="G808" s="289"/>
      <c r="H808" s="289"/>
      <c r="I808" s="51"/>
      <c r="J808" s="85"/>
      <c r="K808" s="51"/>
      <c r="L808" s="86"/>
      <c r="M808" s="194"/>
      <c r="N808" s="201"/>
      <c r="O808" s="194"/>
      <c r="P808" s="86"/>
      <c r="Q808" s="58"/>
    </row>
    <row r="809" spans="1:17">
      <c r="A809" s="150"/>
      <c r="B809" s="148">
        <v>75</v>
      </c>
      <c r="C809" s="290" t="s">
        <v>606</v>
      </c>
      <c r="D809" s="290"/>
      <c r="E809" s="290"/>
      <c r="F809" s="290"/>
      <c r="G809" s="290"/>
      <c r="H809" s="290"/>
      <c r="I809" s="50">
        <v>1</v>
      </c>
      <c r="J809" s="83" t="s">
        <v>245</v>
      </c>
      <c r="K809" s="50">
        <v>9500</v>
      </c>
      <c r="L809" s="58">
        <f t="shared" si="390"/>
        <v>9500</v>
      </c>
      <c r="M809" s="193">
        <v>1</v>
      </c>
      <c r="N809" s="200" t="s">
        <v>245</v>
      </c>
      <c r="O809" s="193">
        <v>9500</v>
      </c>
      <c r="P809" s="58">
        <f t="shared" ref="P809" si="408">+M809*O809</f>
        <v>9500</v>
      </c>
      <c r="Q809" s="58"/>
    </row>
    <row r="810" spans="1:17">
      <c r="A810" s="30"/>
      <c r="B810" s="63"/>
      <c r="C810" s="290" t="s">
        <v>536</v>
      </c>
      <c r="D810" s="290"/>
      <c r="E810" s="290"/>
      <c r="F810" s="290"/>
      <c r="G810" s="290"/>
      <c r="H810" s="290"/>
      <c r="I810" s="51"/>
      <c r="J810" s="85"/>
      <c r="K810" s="51"/>
      <c r="L810" s="58"/>
      <c r="M810" s="194"/>
      <c r="N810" s="201"/>
      <c r="O810" s="194"/>
      <c r="P810" s="58"/>
      <c r="Q810" s="58"/>
    </row>
    <row r="811" spans="1:17">
      <c r="A811" s="150"/>
      <c r="B811" s="148">
        <v>76</v>
      </c>
      <c r="C811" s="291" t="s">
        <v>607</v>
      </c>
      <c r="D811" s="291"/>
      <c r="E811" s="291"/>
      <c r="F811" s="291"/>
      <c r="G811" s="291"/>
      <c r="H811" s="291"/>
      <c r="I811" s="50">
        <v>1</v>
      </c>
      <c r="J811" s="83" t="s">
        <v>245</v>
      </c>
      <c r="K811" s="50">
        <v>9500</v>
      </c>
      <c r="L811" s="84">
        <f t="shared" si="390"/>
        <v>9500</v>
      </c>
      <c r="M811" s="193">
        <v>1</v>
      </c>
      <c r="N811" s="200" t="s">
        <v>245</v>
      </c>
      <c r="O811" s="193">
        <v>9500</v>
      </c>
      <c r="P811" s="84">
        <f t="shared" ref="P811" si="409">+M811*O811</f>
        <v>9500</v>
      </c>
      <c r="Q811" s="58"/>
    </row>
    <row r="812" spans="1:17">
      <c r="A812" s="30"/>
      <c r="B812" s="30"/>
      <c r="C812" s="289" t="s">
        <v>536</v>
      </c>
      <c r="D812" s="289"/>
      <c r="E812" s="289"/>
      <c r="F812" s="289"/>
      <c r="G812" s="289"/>
      <c r="H812" s="289"/>
      <c r="I812" s="51"/>
      <c r="J812" s="85"/>
      <c r="K812" s="51"/>
      <c r="L812" s="86"/>
      <c r="M812" s="194"/>
      <c r="N812" s="201"/>
      <c r="O812" s="194"/>
      <c r="P812" s="86"/>
      <c r="Q812" s="58"/>
    </row>
    <row r="813" spans="1:17">
      <c r="A813" s="150"/>
      <c r="B813" s="148">
        <v>77</v>
      </c>
      <c r="C813" s="291" t="s">
        <v>608</v>
      </c>
      <c r="D813" s="291"/>
      <c r="E813" s="291"/>
      <c r="F813" s="291"/>
      <c r="G813" s="291"/>
      <c r="H813" s="291"/>
      <c r="I813" s="50">
        <v>200</v>
      </c>
      <c r="J813" s="83" t="s">
        <v>168</v>
      </c>
      <c r="K813" s="50">
        <v>6500</v>
      </c>
      <c r="L813" s="58">
        <f t="shared" si="390"/>
        <v>1300000</v>
      </c>
      <c r="M813" s="193">
        <v>200</v>
      </c>
      <c r="N813" s="200" t="s">
        <v>168</v>
      </c>
      <c r="O813" s="193">
        <v>6500</v>
      </c>
      <c r="P813" s="58">
        <f t="shared" ref="P813" si="410">+M813*O813</f>
        <v>1300000</v>
      </c>
      <c r="Q813" s="58"/>
    </row>
    <row r="814" spans="1:17">
      <c r="A814" s="30"/>
      <c r="B814" s="63"/>
      <c r="C814" s="289" t="s">
        <v>552</v>
      </c>
      <c r="D814" s="289"/>
      <c r="E814" s="289"/>
      <c r="F814" s="289"/>
      <c r="G814" s="289"/>
      <c r="H814" s="289"/>
      <c r="I814" s="51"/>
      <c r="J814" s="85"/>
      <c r="K814" s="51"/>
      <c r="L814" s="58"/>
      <c r="M814" s="194"/>
      <c r="N814" s="201"/>
      <c r="O814" s="194"/>
      <c r="P814" s="58"/>
      <c r="Q814" s="58"/>
    </row>
    <row r="815" spans="1:17">
      <c r="A815" s="150"/>
      <c r="B815" s="148">
        <v>78</v>
      </c>
      <c r="C815" s="290" t="s">
        <v>609</v>
      </c>
      <c r="D815" s="290"/>
      <c r="E815" s="290"/>
      <c r="F815" s="290"/>
      <c r="G815" s="290"/>
      <c r="H815" s="290"/>
      <c r="I815" s="50">
        <v>2500</v>
      </c>
      <c r="J815" s="83" t="s">
        <v>182</v>
      </c>
      <c r="K815" s="50">
        <v>1100</v>
      </c>
      <c r="L815" s="84">
        <f t="shared" si="390"/>
        <v>2750000</v>
      </c>
      <c r="M815" s="193">
        <v>2500</v>
      </c>
      <c r="N815" s="200" t="s">
        <v>182</v>
      </c>
      <c r="O815" s="193">
        <v>1100</v>
      </c>
      <c r="P815" s="84">
        <f t="shared" ref="P815" si="411">+M815*O815</f>
        <v>2750000</v>
      </c>
      <c r="Q815" s="58"/>
    </row>
    <row r="816" spans="1:17">
      <c r="A816" s="30"/>
      <c r="B816" s="63"/>
      <c r="C816" s="290" t="s">
        <v>552</v>
      </c>
      <c r="D816" s="290"/>
      <c r="E816" s="290"/>
      <c r="F816" s="290"/>
      <c r="G816" s="290"/>
      <c r="H816" s="290"/>
      <c r="I816" s="51"/>
      <c r="J816" s="85"/>
      <c r="K816" s="51"/>
      <c r="L816" s="86"/>
      <c r="M816" s="194"/>
      <c r="N816" s="201"/>
      <c r="O816" s="194"/>
      <c r="P816" s="86"/>
      <c r="Q816" s="58"/>
    </row>
    <row r="817" spans="1:17">
      <c r="A817" s="150"/>
      <c r="B817" s="148">
        <v>79</v>
      </c>
      <c r="C817" s="291" t="s">
        <v>610</v>
      </c>
      <c r="D817" s="291"/>
      <c r="E817" s="291"/>
      <c r="F817" s="291"/>
      <c r="G817" s="291"/>
      <c r="H817" s="291"/>
      <c r="I817" s="50">
        <v>3</v>
      </c>
      <c r="J817" s="83" t="s">
        <v>611</v>
      </c>
      <c r="K817" s="50">
        <v>18000</v>
      </c>
      <c r="L817" s="58">
        <f t="shared" si="390"/>
        <v>54000</v>
      </c>
      <c r="M817" s="193">
        <v>3</v>
      </c>
      <c r="N817" s="200" t="s">
        <v>611</v>
      </c>
      <c r="O817" s="193">
        <v>18000</v>
      </c>
      <c r="P817" s="58">
        <f t="shared" ref="P817" si="412">+M817*O817</f>
        <v>54000</v>
      </c>
      <c r="Q817" s="58"/>
    </row>
    <row r="818" spans="1:17">
      <c r="A818" s="30"/>
      <c r="B818" s="30"/>
      <c r="C818" s="289" t="s">
        <v>536</v>
      </c>
      <c r="D818" s="289"/>
      <c r="E818" s="289"/>
      <c r="F818" s="289"/>
      <c r="G818" s="289"/>
      <c r="H818" s="289"/>
      <c r="I818" s="51"/>
      <c r="J818" s="85"/>
      <c r="K818" s="51"/>
      <c r="L818" s="58"/>
      <c r="M818" s="194"/>
      <c r="N818" s="201"/>
      <c r="O818" s="194"/>
      <c r="P818" s="58"/>
      <c r="Q818" s="58"/>
    </row>
    <row r="819" spans="1:17">
      <c r="A819" s="150"/>
      <c r="B819" s="148">
        <v>80</v>
      </c>
      <c r="C819" s="290" t="s">
        <v>612</v>
      </c>
      <c r="D819" s="290"/>
      <c r="E819" s="290"/>
      <c r="F819" s="290"/>
      <c r="G819" s="290"/>
      <c r="H819" s="290"/>
      <c r="I819" s="50">
        <v>3</v>
      </c>
      <c r="J819" s="83" t="s">
        <v>611</v>
      </c>
      <c r="K819" s="50">
        <v>20000</v>
      </c>
      <c r="L819" s="84">
        <f t="shared" si="390"/>
        <v>60000</v>
      </c>
      <c r="M819" s="193">
        <v>3</v>
      </c>
      <c r="N819" s="200" t="s">
        <v>611</v>
      </c>
      <c r="O819" s="193">
        <v>20000</v>
      </c>
      <c r="P819" s="84">
        <f t="shared" ref="P819" si="413">+M819*O819</f>
        <v>60000</v>
      </c>
      <c r="Q819" s="58"/>
    </row>
    <row r="820" spans="1:17">
      <c r="A820" s="30"/>
      <c r="B820" s="63"/>
      <c r="C820" s="290" t="s">
        <v>536</v>
      </c>
      <c r="D820" s="290"/>
      <c r="E820" s="290"/>
      <c r="F820" s="290"/>
      <c r="G820" s="290"/>
      <c r="H820" s="290"/>
      <c r="I820" s="51"/>
      <c r="J820" s="85"/>
      <c r="K820" s="51"/>
      <c r="L820" s="86"/>
      <c r="M820" s="194"/>
      <c r="N820" s="201"/>
      <c r="O820" s="194"/>
      <c r="P820" s="86"/>
      <c r="Q820" s="58"/>
    </row>
    <row r="821" spans="1:17">
      <c r="A821" s="150"/>
      <c r="B821" s="148">
        <v>81</v>
      </c>
      <c r="C821" s="291" t="s">
        <v>613</v>
      </c>
      <c r="D821" s="291"/>
      <c r="E821" s="291"/>
      <c r="F821" s="291"/>
      <c r="G821" s="291"/>
      <c r="H821" s="291"/>
      <c r="I821" s="50">
        <v>3</v>
      </c>
      <c r="J821" s="83" t="s">
        <v>611</v>
      </c>
      <c r="K821" s="50">
        <v>55000</v>
      </c>
      <c r="L821" s="58">
        <f t="shared" si="390"/>
        <v>165000</v>
      </c>
      <c r="M821" s="193">
        <v>3</v>
      </c>
      <c r="N821" s="200" t="s">
        <v>611</v>
      </c>
      <c r="O821" s="193">
        <v>55000</v>
      </c>
      <c r="P821" s="58">
        <f t="shared" ref="P821" si="414">+M821*O821</f>
        <v>165000</v>
      </c>
      <c r="Q821" s="58"/>
    </row>
    <row r="822" spans="1:17">
      <c r="A822" s="30"/>
      <c r="B822" s="63"/>
      <c r="C822" s="289" t="s">
        <v>536</v>
      </c>
      <c r="D822" s="289"/>
      <c r="E822" s="289"/>
      <c r="F822" s="289"/>
      <c r="G822" s="289"/>
      <c r="H822" s="289"/>
      <c r="I822" s="51"/>
      <c r="J822" s="85"/>
      <c r="K822" s="51"/>
      <c r="L822" s="58"/>
      <c r="M822" s="194"/>
      <c r="N822" s="201"/>
      <c r="O822" s="194"/>
      <c r="P822" s="58"/>
      <c r="Q822" s="58"/>
    </row>
    <row r="823" spans="1:17">
      <c r="A823" s="150"/>
      <c r="B823" s="148">
        <v>82</v>
      </c>
      <c r="C823" s="290" t="s">
        <v>614</v>
      </c>
      <c r="D823" s="290"/>
      <c r="E823" s="290"/>
      <c r="F823" s="290"/>
      <c r="G823" s="290"/>
      <c r="H823" s="290"/>
      <c r="I823" s="50">
        <v>4</v>
      </c>
      <c r="J823" s="83" t="s">
        <v>615</v>
      </c>
      <c r="K823" s="50">
        <v>2500</v>
      </c>
      <c r="L823" s="84">
        <f t="shared" si="390"/>
        <v>10000</v>
      </c>
      <c r="M823" s="193">
        <v>4</v>
      </c>
      <c r="N823" s="200" t="s">
        <v>615</v>
      </c>
      <c r="O823" s="193">
        <v>2500</v>
      </c>
      <c r="P823" s="84">
        <f t="shared" ref="P823" si="415">+M823*O823</f>
        <v>10000</v>
      </c>
      <c r="Q823" s="58"/>
    </row>
    <row r="824" spans="1:17">
      <c r="A824" s="30"/>
      <c r="B824" s="30"/>
      <c r="C824" s="290" t="s">
        <v>536</v>
      </c>
      <c r="D824" s="290"/>
      <c r="E824" s="290"/>
      <c r="F824" s="290"/>
      <c r="G824" s="290"/>
      <c r="H824" s="290"/>
      <c r="I824" s="51"/>
      <c r="J824" s="85"/>
      <c r="K824" s="51"/>
      <c r="L824" s="86"/>
      <c r="M824" s="194"/>
      <c r="N824" s="201"/>
      <c r="O824" s="194"/>
      <c r="P824" s="86"/>
      <c r="Q824" s="58"/>
    </row>
    <row r="825" spans="1:17">
      <c r="A825" s="150"/>
      <c r="B825" s="148">
        <v>83</v>
      </c>
      <c r="C825" s="291" t="s">
        <v>616</v>
      </c>
      <c r="D825" s="291"/>
      <c r="E825" s="291"/>
      <c r="F825" s="291"/>
      <c r="G825" s="291"/>
      <c r="H825" s="291"/>
      <c r="I825" s="50">
        <v>400</v>
      </c>
      <c r="J825" s="83" t="s">
        <v>182</v>
      </c>
      <c r="K825" s="50">
        <v>2800</v>
      </c>
      <c r="L825" s="58">
        <f t="shared" si="390"/>
        <v>1120000</v>
      </c>
      <c r="M825" s="193">
        <v>400</v>
      </c>
      <c r="N825" s="200" t="s">
        <v>182</v>
      </c>
      <c r="O825" s="193">
        <v>2800</v>
      </c>
      <c r="P825" s="58">
        <f t="shared" ref="P825" si="416">+M825*O825</f>
        <v>1120000</v>
      </c>
      <c r="Q825" s="58"/>
    </row>
    <row r="826" spans="1:17">
      <c r="A826" s="30"/>
      <c r="B826" s="63"/>
      <c r="C826" s="289" t="s">
        <v>552</v>
      </c>
      <c r="D826" s="289"/>
      <c r="E826" s="289"/>
      <c r="F826" s="289"/>
      <c r="G826" s="289"/>
      <c r="H826" s="289"/>
      <c r="I826" s="51"/>
      <c r="J826" s="85"/>
      <c r="K826" s="51"/>
      <c r="L826" s="58"/>
      <c r="M826" s="194"/>
      <c r="N826" s="201"/>
      <c r="O826" s="194"/>
      <c r="P826" s="58"/>
      <c r="Q826" s="58"/>
    </row>
    <row r="827" spans="1:17">
      <c r="A827" s="150"/>
      <c r="B827" s="148">
        <v>84</v>
      </c>
      <c r="C827" s="290" t="s">
        <v>617</v>
      </c>
      <c r="D827" s="290"/>
      <c r="E827" s="290"/>
      <c r="F827" s="290"/>
      <c r="G827" s="290"/>
      <c r="H827" s="290"/>
      <c r="I827" s="50">
        <v>650</v>
      </c>
      <c r="J827" s="83" t="s">
        <v>168</v>
      </c>
      <c r="K827" s="50">
        <v>12000</v>
      </c>
      <c r="L827" s="84">
        <f t="shared" si="390"/>
        <v>7800000</v>
      </c>
      <c r="M827" s="193">
        <v>650</v>
      </c>
      <c r="N827" s="200" t="s">
        <v>168</v>
      </c>
      <c r="O827" s="193">
        <v>12000</v>
      </c>
      <c r="P827" s="84">
        <f t="shared" ref="P827" si="417">+M827*O827</f>
        <v>7800000</v>
      </c>
      <c r="Q827" s="58"/>
    </row>
    <row r="828" spans="1:17">
      <c r="A828" s="30"/>
      <c r="B828" s="63"/>
      <c r="C828" s="290" t="s">
        <v>618</v>
      </c>
      <c r="D828" s="290"/>
      <c r="E828" s="290"/>
      <c r="F828" s="290"/>
      <c r="G828" s="290"/>
      <c r="H828" s="290"/>
      <c r="I828" s="51"/>
      <c r="J828" s="85"/>
      <c r="K828" s="51"/>
      <c r="L828" s="86"/>
      <c r="M828" s="194"/>
      <c r="N828" s="201"/>
      <c r="O828" s="194"/>
      <c r="P828" s="86"/>
      <c r="Q828" s="58"/>
    </row>
    <row r="829" spans="1:17">
      <c r="A829" s="150"/>
      <c r="B829" s="148">
        <v>85</v>
      </c>
      <c r="C829" s="291" t="s">
        <v>617</v>
      </c>
      <c r="D829" s="291"/>
      <c r="E829" s="291"/>
      <c r="F829" s="291"/>
      <c r="G829" s="291"/>
      <c r="H829" s="291"/>
      <c r="I829" s="50">
        <v>830</v>
      </c>
      <c r="J829" s="83" t="s">
        <v>168</v>
      </c>
      <c r="K829" s="50">
        <v>16500</v>
      </c>
      <c r="L829" s="58">
        <f t="shared" si="390"/>
        <v>13695000</v>
      </c>
      <c r="M829" s="193">
        <v>830</v>
      </c>
      <c r="N829" s="200" t="s">
        <v>168</v>
      </c>
      <c r="O829" s="193">
        <v>16500</v>
      </c>
      <c r="P829" s="58">
        <f t="shared" ref="P829" si="418">+M829*O829</f>
        <v>13695000</v>
      </c>
      <c r="Q829" s="58"/>
    </row>
    <row r="830" spans="1:17">
      <c r="A830" s="30"/>
      <c r="B830" s="30"/>
      <c r="C830" s="289" t="s">
        <v>619</v>
      </c>
      <c r="D830" s="289"/>
      <c r="E830" s="289"/>
      <c r="F830" s="289"/>
      <c r="G830" s="289"/>
      <c r="H830" s="289"/>
      <c r="I830" s="51"/>
      <c r="J830" s="85"/>
      <c r="K830" s="51"/>
      <c r="L830" s="58"/>
      <c r="M830" s="194"/>
      <c r="N830" s="201"/>
      <c r="O830" s="194"/>
      <c r="P830" s="58"/>
      <c r="Q830" s="58"/>
    </row>
    <row r="831" spans="1:17">
      <c r="A831" s="150"/>
      <c r="B831" s="148">
        <v>86</v>
      </c>
      <c r="C831" s="290" t="s">
        <v>617</v>
      </c>
      <c r="D831" s="290"/>
      <c r="E831" s="290"/>
      <c r="F831" s="290"/>
      <c r="G831" s="290"/>
      <c r="H831" s="290"/>
      <c r="I831" s="50">
        <v>800</v>
      </c>
      <c r="J831" s="83" t="s">
        <v>168</v>
      </c>
      <c r="K831" s="50">
        <v>17000</v>
      </c>
      <c r="L831" s="84">
        <f t="shared" si="390"/>
        <v>13600000</v>
      </c>
      <c r="M831" s="193">
        <v>800</v>
      </c>
      <c r="N831" s="200" t="s">
        <v>168</v>
      </c>
      <c r="O831" s="193">
        <v>17000</v>
      </c>
      <c r="P831" s="84">
        <f t="shared" ref="P831" si="419">+M831*O831</f>
        <v>13600000</v>
      </c>
      <c r="Q831" s="58"/>
    </row>
    <row r="832" spans="1:17">
      <c r="A832" s="30"/>
      <c r="B832" s="63"/>
      <c r="C832" s="290" t="s">
        <v>620</v>
      </c>
      <c r="D832" s="290"/>
      <c r="E832" s="290"/>
      <c r="F832" s="290"/>
      <c r="G832" s="290"/>
      <c r="H832" s="290"/>
      <c r="I832" s="51"/>
      <c r="J832" s="85"/>
      <c r="K832" s="51"/>
      <c r="L832" s="86"/>
      <c r="M832" s="194"/>
      <c r="N832" s="201"/>
      <c r="O832" s="194"/>
      <c r="P832" s="86"/>
      <c r="Q832" s="58"/>
    </row>
    <row r="833" spans="1:17">
      <c r="A833" s="150"/>
      <c r="B833" s="148">
        <v>87</v>
      </c>
      <c r="C833" s="304" t="s">
        <v>621</v>
      </c>
      <c r="D833" s="305"/>
      <c r="E833" s="305"/>
      <c r="F833" s="305"/>
      <c r="G833" s="305"/>
      <c r="H833" s="305"/>
      <c r="I833" s="50">
        <v>1000</v>
      </c>
      <c r="J833" s="83" t="s">
        <v>622</v>
      </c>
      <c r="K833" s="50">
        <v>35000</v>
      </c>
      <c r="L833" s="58">
        <f t="shared" si="390"/>
        <v>35000000</v>
      </c>
      <c r="M833" s="193">
        <v>1000</v>
      </c>
      <c r="N833" s="200" t="s">
        <v>622</v>
      </c>
      <c r="O833" s="193">
        <v>35000</v>
      </c>
      <c r="P833" s="58">
        <f t="shared" ref="P833" si="420">+M833*O833</f>
        <v>35000000</v>
      </c>
      <c r="Q833" s="58"/>
    </row>
    <row r="834" spans="1:17">
      <c r="A834" s="30"/>
      <c r="B834" s="63"/>
      <c r="C834" s="325" t="s">
        <v>623</v>
      </c>
      <c r="D834" s="326"/>
      <c r="E834" s="326"/>
      <c r="F834" s="326"/>
      <c r="G834" s="326"/>
      <c r="H834" s="326"/>
      <c r="I834" s="51"/>
      <c r="J834" s="85"/>
      <c r="K834" s="51"/>
      <c r="L834" s="58"/>
      <c r="M834" s="194"/>
      <c r="N834" s="201"/>
      <c r="O834" s="194"/>
      <c r="P834" s="58"/>
      <c r="Q834" s="58"/>
    </row>
    <row r="835" spans="1:17">
      <c r="A835" s="150"/>
      <c r="B835" s="148">
        <v>88</v>
      </c>
      <c r="C835" s="290" t="s">
        <v>621</v>
      </c>
      <c r="D835" s="290"/>
      <c r="E835" s="290"/>
      <c r="F835" s="290"/>
      <c r="G835" s="290"/>
      <c r="H835" s="290"/>
      <c r="I835" s="50">
        <v>800</v>
      </c>
      <c r="J835" s="83" t="s">
        <v>622</v>
      </c>
      <c r="K835" s="50">
        <v>39400</v>
      </c>
      <c r="L835" s="84">
        <f t="shared" si="390"/>
        <v>31520000</v>
      </c>
      <c r="M835" s="193">
        <v>800</v>
      </c>
      <c r="N835" s="200" t="s">
        <v>622</v>
      </c>
      <c r="O835" s="193">
        <v>39400</v>
      </c>
      <c r="P835" s="84">
        <f t="shared" ref="P835" si="421">+M835*O835</f>
        <v>31520000</v>
      </c>
      <c r="Q835" s="58"/>
    </row>
    <row r="836" spans="1:17">
      <c r="A836" s="30"/>
      <c r="B836" s="63"/>
      <c r="C836" s="290" t="s">
        <v>624</v>
      </c>
      <c r="D836" s="290"/>
      <c r="E836" s="290"/>
      <c r="F836" s="290"/>
      <c r="G836" s="290"/>
      <c r="H836" s="290"/>
      <c r="I836" s="51"/>
      <c r="J836" s="85"/>
      <c r="K836" s="51"/>
      <c r="L836" s="86"/>
      <c r="M836" s="194"/>
      <c r="N836" s="201"/>
      <c r="O836" s="194"/>
      <c r="P836" s="86"/>
      <c r="Q836" s="58"/>
    </row>
    <row r="837" spans="1:17">
      <c r="A837" s="150"/>
      <c r="B837" s="148">
        <v>89</v>
      </c>
      <c r="C837" s="291" t="s">
        <v>625</v>
      </c>
      <c r="D837" s="291"/>
      <c r="E837" s="291"/>
      <c r="F837" s="291"/>
      <c r="G837" s="291"/>
      <c r="H837" s="291"/>
      <c r="I837" s="50">
        <v>10</v>
      </c>
      <c r="J837" s="83" t="s">
        <v>182</v>
      </c>
      <c r="K837" s="50">
        <v>1500000</v>
      </c>
      <c r="L837" s="58">
        <f t="shared" si="390"/>
        <v>15000000</v>
      </c>
      <c r="M837" s="193">
        <v>2</v>
      </c>
      <c r="N837" s="200" t="s">
        <v>182</v>
      </c>
      <c r="O837" s="193">
        <v>1500000</v>
      </c>
      <c r="P837" s="58">
        <f t="shared" ref="P837" si="422">+M837*O837</f>
        <v>3000000</v>
      </c>
      <c r="Q837" s="58"/>
    </row>
    <row r="838" spans="1:17">
      <c r="A838" s="30"/>
      <c r="B838" s="63"/>
      <c r="C838" s="289" t="s">
        <v>626</v>
      </c>
      <c r="D838" s="289"/>
      <c r="E838" s="289"/>
      <c r="F838" s="289"/>
      <c r="G838" s="289"/>
      <c r="H838" s="289"/>
      <c r="I838" s="51"/>
      <c r="J838" s="85"/>
      <c r="K838" s="51"/>
      <c r="L838" s="58"/>
      <c r="M838" s="194"/>
      <c r="N838" s="201"/>
      <c r="O838" s="194"/>
      <c r="P838" s="58"/>
      <c r="Q838" s="58"/>
    </row>
    <row r="839" spans="1:17">
      <c r="A839" s="30"/>
      <c r="B839" s="148">
        <v>90</v>
      </c>
      <c r="C839" s="290" t="s">
        <v>627</v>
      </c>
      <c r="D839" s="290"/>
      <c r="E839" s="290"/>
      <c r="F839" s="290"/>
      <c r="G839" s="290"/>
      <c r="H839" s="290"/>
      <c r="I839" s="50">
        <v>50</v>
      </c>
      <c r="J839" s="83" t="s">
        <v>168</v>
      </c>
      <c r="K839" s="50">
        <v>100000</v>
      </c>
      <c r="L839" s="84">
        <f t="shared" ref="L839:L845" si="423">+I839*K839</f>
        <v>5000000</v>
      </c>
      <c r="M839" s="193">
        <v>50</v>
      </c>
      <c r="N839" s="200" t="s">
        <v>168</v>
      </c>
      <c r="O839" s="193">
        <v>100000</v>
      </c>
      <c r="P839" s="84">
        <f t="shared" ref="P839" si="424">+M839*O839</f>
        <v>5000000</v>
      </c>
      <c r="Q839" s="58"/>
    </row>
    <row r="840" spans="1:17">
      <c r="A840" s="30"/>
      <c r="B840" s="63"/>
      <c r="C840" s="290" t="s">
        <v>628</v>
      </c>
      <c r="D840" s="290"/>
      <c r="E840" s="290"/>
      <c r="F840" s="290"/>
      <c r="G840" s="290"/>
      <c r="H840" s="290"/>
      <c r="I840" s="51"/>
      <c r="J840" s="85"/>
      <c r="K840" s="51"/>
      <c r="L840" s="86"/>
      <c r="M840" s="194"/>
      <c r="N840" s="201"/>
      <c r="O840" s="194"/>
      <c r="P840" s="86"/>
      <c r="Q840" s="58"/>
    </row>
    <row r="841" spans="1:17">
      <c r="A841" s="30"/>
      <c r="B841" s="148">
        <v>91</v>
      </c>
      <c r="C841" s="291" t="s">
        <v>629</v>
      </c>
      <c r="D841" s="291"/>
      <c r="E841" s="291"/>
      <c r="F841" s="291"/>
      <c r="G841" s="291"/>
      <c r="H841" s="291"/>
      <c r="I841" s="50">
        <v>25</v>
      </c>
      <c r="J841" s="83" t="s">
        <v>630</v>
      </c>
      <c r="K841" s="50">
        <v>550000</v>
      </c>
      <c r="L841" s="58">
        <f t="shared" si="423"/>
        <v>13750000</v>
      </c>
      <c r="M841" s="193">
        <v>25</v>
      </c>
      <c r="N841" s="200" t="s">
        <v>630</v>
      </c>
      <c r="O841" s="193">
        <v>550000</v>
      </c>
      <c r="P841" s="58">
        <f t="shared" ref="P841" si="425">+M841*O841</f>
        <v>13750000</v>
      </c>
      <c r="Q841" s="58"/>
    </row>
    <row r="842" spans="1:17">
      <c r="A842" s="30"/>
      <c r="B842" s="30"/>
      <c r="C842" s="289" t="s">
        <v>626</v>
      </c>
      <c r="D842" s="289"/>
      <c r="E842" s="289"/>
      <c r="F842" s="289"/>
      <c r="G842" s="289"/>
      <c r="H842" s="289"/>
      <c r="I842" s="51"/>
      <c r="J842" s="85"/>
      <c r="K842" s="51"/>
      <c r="L842" s="58"/>
      <c r="M842" s="194"/>
      <c r="N842" s="201"/>
      <c r="O842" s="194"/>
      <c r="P842" s="58"/>
      <c r="Q842" s="58"/>
    </row>
    <row r="843" spans="1:17">
      <c r="A843" s="30"/>
      <c r="B843" s="148">
        <v>91</v>
      </c>
      <c r="C843" s="328" t="s">
        <v>631</v>
      </c>
      <c r="D843" s="328"/>
      <c r="E843" s="328"/>
      <c r="F843" s="328"/>
      <c r="G843" s="328"/>
      <c r="H843" s="328"/>
      <c r="I843" s="50">
        <v>100</v>
      </c>
      <c r="J843" s="83" t="s">
        <v>168</v>
      </c>
      <c r="K843" s="50">
        <v>19000</v>
      </c>
      <c r="L843" s="84">
        <f t="shared" si="423"/>
        <v>1900000</v>
      </c>
      <c r="M843" s="193">
        <v>100</v>
      </c>
      <c r="N843" s="200" t="s">
        <v>168</v>
      </c>
      <c r="O843" s="193">
        <v>19000</v>
      </c>
      <c r="P843" s="84">
        <f t="shared" ref="P843" si="426">+M843*O843</f>
        <v>1900000</v>
      </c>
      <c r="Q843" s="58"/>
    </row>
    <row r="844" spans="1:17">
      <c r="A844" s="30"/>
      <c r="B844" s="63"/>
      <c r="C844" s="328" t="s">
        <v>552</v>
      </c>
      <c r="D844" s="328"/>
      <c r="E844" s="328"/>
      <c r="F844" s="328"/>
      <c r="G844" s="328"/>
      <c r="H844" s="328"/>
      <c r="I844" s="51"/>
      <c r="J844" s="85"/>
      <c r="K844" s="51"/>
      <c r="L844" s="86"/>
      <c r="M844" s="194"/>
      <c r="N844" s="201"/>
      <c r="O844" s="194"/>
      <c r="P844" s="86"/>
      <c r="Q844" s="58"/>
    </row>
    <row r="845" spans="1:17">
      <c r="A845" s="150"/>
      <c r="B845" s="148">
        <v>93</v>
      </c>
      <c r="C845" s="294" t="s">
        <v>632</v>
      </c>
      <c r="D845" s="294"/>
      <c r="E845" s="294"/>
      <c r="F845" s="294"/>
      <c r="G845" s="294"/>
      <c r="H845" s="294"/>
      <c r="I845" s="50">
        <v>400</v>
      </c>
      <c r="J845" s="83" t="s">
        <v>182</v>
      </c>
      <c r="K845" s="50">
        <v>3200</v>
      </c>
      <c r="L845" s="84">
        <f t="shared" si="423"/>
        <v>1280000</v>
      </c>
      <c r="M845" s="193">
        <v>400</v>
      </c>
      <c r="N845" s="200" t="s">
        <v>182</v>
      </c>
      <c r="O845" s="193">
        <v>3200</v>
      </c>
      <c r="P845" s="84">
        <f t="shared" ref="P845" si="427">+M845*O845</f>
        <v>1280000</v>
      </c>
      <c r="Q845" s="58"/>
    </row>
    <row r="846" spans="1:17">
      <c r="A846" s="30"/>
      <c r="B846" s="63"/>
      <c r="C846" s="327" t="s">
        <v>552</v>
      </c>
      <c r="D846" s="327"/>
      <c r="E846" s="327"/>
      <c r="F846" s="327"/>
      <c r="G846" s="327"/>
      <c r="H846" s="327"/>
      <c r="I846" s="38"/>
      <c r="J846" s="88"/>
      <c r="K846" s="38"/>
      <c r="L846" s="86"/>
      <c r="M846" s="191"/>
      <c r="N846" s="202"/>
      <c r="O846" s="191"/>
      <c r="P846" s="86"/>
      <c r="Q846" s="58"/>
    </row>
    <row r="847" spans="1:17">
      <c r="A847" s="30"/>
      <c r="B847" s="148">
        <v>94</v>
      </c>
      <c r="C847" s="294" t="s">
        <v>633</v>
      </c>
      <c r="D847" s="294"/>
      <c r="E847" s="294"/>
      <c r="F847" s="294"/>
      <c r="G847" s="294"/>
      <c r="H847" s="294"/>
      <c r="I847" s="42">
        <v>60</v>
      </c>
      <c r="J847" s="85" t="s">
        <v>182</v>
      </c>
      <c r="K847" s="89">
        <v>50000</v>
      </c>
      <c r="L847" s="58">
        <f>+I847*K847</f>
        <v>3000000</v>
      </c>
      <c r="M847" s="192">
        <v>60</v>
      </c>
      <c r="N847" s="201" t="s">
        <v>182</v>
      </c>
      <c r="O847" s="199">
        <v>50000</v>
      </c>
      <c r="P847" s="58">
        <f>+M847*O847</f>
        <v>3000000</v>
      </c>
      <c r="Q847" s="58"/>
    </row>
    <row r="848" spans="1:17">
      <c r="A848" s="30"/>
      <c r="B848" s="63"/>
      <c r="C848" s="327" t="s">
        <v>634</v>
      </c>
      <c r="D848" s="327"/>
      <c r="E848" s="327"/>
      <c r="F848" s="327"/>
      <c r="G848" s="327"/>
      <c r="H848" s="327"/>
      <c r="I848" s="38"/>
      <c r="J848" s="88"/>
      <c r="K848" s="38"/>
      <c r="L848" s="86"/>
      <c r="M848" s="191"/>
      <c r="N848" s="202"/>
      <c r="O848" s="191"/>
      <c r="P848" s="86"/>
      <c r="Q848" s="58"/>
    </row>
    <row r="849" spans="1:20">
      <c r="A849" s="30"/>
      <c r="B849" s="148">
        <v>95</v>
      </c>
      <c r="C849" s="333" t="s">
        <v>907</v>
      </c>
      <c r="D849" s="334"/>
      <c r="E849" s="334"/>
      <c r="F849" s="334"/>
      <c r="G849" s="334"/>
      <c r="H849" s="335"/>
      <c r="I849" s="42"/>
      <c r="J849" s="27"/>
      <c r="K849" s="42"/>
      <c r="L849" s="58"/>
      <c r="M849" s="192"/>
      <c r="N849" s="186" t="s">
        <v>615</v>
      </c>
      <c r="O849" s="192"/>
      <c r="P849" s="58"/>
      <c r="Q849" s="58"/>
    </row>
    <row r="850" spans="1:20">
      <c r="A850" s="30"/>
      <c r="B850" s="63"/>
      <c r="C850" s="327" t="s">
        <v>180</v>
      </c>
      <c r="D850" s="327"/>
      <c r="E850" s="327"/>
      <c r="F850" s="327"/>
      <c r="G850" s="327"/>
      <c r="H850" s="327"/>
      <c r="I850" s="42"/>
      <c r="J850" s="27"/>
      <c r="K850" s="42"/>
      <c r="L850" s="58"/>
      <c r="M850" s="192"/>
      <c r="N850" s="186"/>
      <c r="O850" s="192"/>
      <c r="P850" s="58"/>
      <c r="Q850" s="58"/>
    </row>
    <row r="851" spans="1:20">
      <c r="A851" s="91" t="s">
        <v>636</v>
      </c>
      <c r="B851" s="321" t="s">
        <v>637</v>
      </c>
      <c r="C851" s="321"/>
      <c r="D851" s="321"/>
      <c r="E851" s="321"/>
      <c r="F851" s="321"/>
      <c r="G851" s="321"/>
      <c r="H851" s="321"/>
      <c r="I851" s="24"/>
      <c r="J851" s="13"/>
      <c r="K851" s="22"/>
      <c r="L851" s="26">
        <f>SUM(L852:L861)</f>
        <v>1014572000</v>
      </c>
      <c r="M851" s="96"/>
      <c r="N851" s="97"/>
      <c r="O851" s="22"/>
      <c r="P851" s="26">
        <f>SUM(P852:P861)</f>
        <v>700145000</v>
      </c>
      <c r="Q851" s="58"/>
      <c r="S851">
        <v>1224650979</v>
      </c>
    </row>
    <row r="852" spans="1:20">
      <c r="A852" s="330"/>
      <c r="B852" s="31">
        <v>1</v>
      </c>
      <c r="C852" s="291" t="s">
        <v>638</v>
      </c>
      <c r="D852" s="291"/>
      <c r="E852" s="291"/>
      <c r="F852" s="291"/>
      <c r="G852" s="291"/>
      <c r="H852" s="291"/>
      <c r="I852" s="50">
        <v>1</v>
      </c>
      <c r="J852" s="34" t="s">
        <v>635</v>
      </c>
      <c r="K852" s="36">
        <v>1000000000</v>
      </c>
      <c r="L852" s="36">
        <f>I852*K852</f>
        <v>1000000000</v>
      </c>
      <c r="M852" s="193">
        <v>1</v>
      </c>
      <c r="N852" s="189" t="s">
        <v>635</v>
      </c>
      <c r="O852" s="36">
        <f>620000000-27000000</f>
        <v>593000000</v>
      </c>
      <c r="P852" s="36">
        <f>M852*O852</f>
        <v>593000000</v>
      </c>
      <c r="Q852" s="58"/>
    </row>
    <row r="853" spans="1:20">
      <c r="A853" s="332"/>
      <c r="B853" s="52"/>
      <c r="C853" s="289" t="s">
        <v>639</v>
      </c>
      <c r="D853" s="289"/>
      <c r="E853" s="289"/>
      <c r="F853" s="289"/>
      <c r="G853" s="289"/>
      <c r="H853" s="289"/>
      <c r="I853" s="51"/>
      <c r="J853" s="38"/>
      <c r="K853" s="39"/>
      <c r="L853" s="39"/>
      <c r="M853" s="194"/>
      <c r="N853" s="191"/>
      <c r="O853" s="39"/>
      <c r="P853" s="39"/>
      <c r="Q853" s="58"/>
    </row>
    <row r="854" spans="1:20">
      <c r="A854" s="160"/>
      <c r="B854" s="37"/>
      <c r="C854" s="291" t="s">
        <v>638</v>
      </c>
      <c r="D854" s="291"/>
      <c r="E854" s="291"/>
      <c r="F854" s="291"/>
      <c r="G854" s="291"/>
      <c r="H854" s="291"/>
      <c r="I854" s="89"/>
      <c r="J854" s="42"/>
      <c r="K854" s="43"/>
      <c r="L854" s="43"/>
      <c r="M854" s="199"/>
      <c r="N854" s="192"/>
      <c r="O854" s="43"/>
      <c r="P854" s="43"/>
      <c r="Q854" s="58"/>
      <c r="S854" s="41">
        <v>373681900</v>
      </c>
      <c r="T854" t="s">
        <v>955</v>
      </c>
    </row>
    <row r="855" spans="1:20">
      <c r="A855" s="160"/>
      <c r="B855" s="37"/>
      <c r="C855" s="289" t="s">
        <v>916</v>
      </c>
      <c r="D855" s="289"/>
      <c r="E855" s="289"/>
      <c r="F855" s="289"/>
      <c r="G855" s="289"/>
      <c r="H855" s="289"/>
      <c r="I855" s="51"/>
      <c r="J855" s="38"/>
      <c r="K855" s="39"/>
      <c r="L855" s="39"/>
      <c r="M855" s="194">
        <v>1</v>
      </c>
      <c r="N855" s="191" t="s">
        <v>691</v>
      </c>
      <c r="O855" s="39">
        <v>104373000</v>
      </c>
      <c r="P855" s="43">
        <f>+M855*O855</f>
        <v>104373000</v>
      </c>
      <c r="Q855" s="58"/>
      <c r="S855" s="41">
        <f>2*52000000</f>
        <v>104000000</v>
      </c>
      <c r="T855" t="s">
        <v>956</v>
      </c>
    </row>
    <row r="856" spans="1:20">
      <c r="A856" s="332"/>
      <c r="B856" s="31">
        <v>2</v>
      </c>
      <c r="C856" s="291" t="s">
        <v>640</v>
      </c>
      <c r="D856" s="291"/>
      <c r="E856" s="291"/>
      <c r="F856" s="291"/>
      <c r="G856" s="291"/>
      <c r="H856" s="291"/>
      <c r="I856" s="89">
        <v>1</v>
      </c>
      <c r="J856" s="42" t="s">
        <v>635</v>
      </c>
      <c r="K856" s="43">
        <v>11800000</v>
      </c>
      <c r="L856" s="43">
        <f t="shared" ref="L856" si="428">I856*K856</f>
        <v>11800000</v>
      </c>
      <c r="M856" s="199"/>
      <c r="N856" s="192"/>
      <c r="O856" s="43"/>
      <c r="P856" s="36"/>
      <c r="Q856" s="58"/>
      <c r="S856" s="41">
        <f>27000000*5</f>
        <v>135000000</v>
      </c>
      <c r="T856" t="s">
        <v>957</v>
      </c>
    </row>
    <row r="857" spans="1:20">
      <c r="A857" s="332"/>
      <c r="B857" s="52"/>
      <c r="C857" s="289" t="s">
        <v>641</v>
      </c>
      <c r="D857" s="289"/>
      <c r="E857" s="289"/>
      <c r="F857" s="289"/>
      <c r="G857" s="289"/>
      <c r="H857" s="289"/>
      <c r="I857" s="51"/>
      <c r="J857" s="38"/>
      <c r="K857" s="39"/>
      <c r="L857" s="39"/>
      <c r="M857" s="194"/>
      <c r="N857" s="191"/>
      <c r="O857" s="39"/>
      <c r="P857" s="39"/>
      <c r="Q857" s="58"/>
      <c r="S857" s="41">
        <f>SUM(S854:S856)</f>
        <v>612681900</v>
      </c>
      <c r="T857" t="s">
        <v>958</v>
      </c>
    </row>
    <row r="858" spans="1:20">
      <c r="A858" s="150"/>
      <c r="B858" s="31">
        <v>3</v>
      </c>
      <c r="C858" s="291" t="s">
        <v>642</v>
      </c>
      <c r="D858" s="291"/>
      <c r="E858" s="291"/>
      <c r="F858" s="291"/>
      <c r="G858" s="291"/>
      <c r="H858" s="291"/>
      <c r="I858" s="89">
        <f>2*12</f>
        <v>24</v>
      </c>
      <c r="J858" s="42" t="s">
        <v>245</v>
      </c>
      <c r="K858" s="43">
        <v>28000</v>
      </c>
      <c r="L858" s="36">
        <f t="shared" ref="L858" si="429">I858*K858</f>
        <v>672000</v>
      </c>
      <c r="M858" s="199">
        <f>2*12</f>
        <v>24</v>
      </c>
      <c r="N858" s="192" t="s">
        <v>245</v>
      </c>
      <c r="O858" s="43">
        <v>28000</v>
      </c>
      <c r="P858" s="36">
        <f t="shared" ref="P858" si="430">M858*O858</f>
        <v>672000</v>
      </c>
      <c r="Q858" s="58"/>
      <c r="S858" s="41">
        <v>104373000</v>
      </c>
      <c r="T858" t="s">
        <v>954</v>
      </c>
    </row>
    <row r="859" spans="1:20">
      <c r="A859" s="60"/>
      <c r="B859" s="52"/>
      <c r="C859" s="289" t="s">
        <v>643</v>
      </c>
      <c r="D859" s="289"/>
      <c r="E859" s="289"/>
      <c r="F859" s="289"/>
      <c r="G859" s="289"/>
      <c r="H859" s="289"/>
      <c r="I859" s="51"/>
      <c r="J859" s="38"/>
      <c r="K859" s="39"/>
      <c r="L859" s="39"/>
      <c r="M859" s="194"/>
      <c r="N859" s="191"/>
      <c r="O859" s="39"/>
      <c r="P859" s="39"/>
      <c r="Q859" s="58"/>
      <c r="S859" s="40">
        <f>+S857+S858</f>
        <v>717054900</v>
      </c>
      <c r="T859" t="s">
        <v>959</v>
      </c>
    </row>
    <row r="860" spans="1:20">
      <c r="A860" s="150"/>
      <c r="B860" s="31">
        <v>4</v>
      </c>
      <c r="C860" s="291" t="s">
        <v>644</v>
      </c>
      <c r="D860" s="291"/>
      <c r="E860" s="291"/>
      <c r="F860" s="291"/>
      <c r="G860" s="291"/>
      <c r="H860" s="291"/>
      <c r="I860" s="89">
        <v>35</v>
      </c>
      <c r="J860" s="42" t="s">
        <v>245</v>
      </c>
      <c r="K860" s="43">
        <v>60000</v>
      </c>
      <c r="L860" s="36">
        <f t="shared" ref="L860" si="431">I860*K860</f>
        <v>2100000</v>
      </c>
      <c r="M860" s="199">
        <v>35</v>
      </c>
      <c r="N860" s="192" t="s">
        <v>245</v>
      </c>
      <c r="O860" s="43">
        <v>60000</v>
      </c>
      <c r="P860" s="36">
        <f t="shared" ref="P860" si="432">M860*O860</f>
        <v>2100000</v>
      </c>
      <c r="Q860" s="58"/>
    </row>
    <row r="861" spans="1:20">
      <c r="A861" s="149"/>
      <c r="B861" s="52"/>
      <c r="C861" s="289" t="s">
        <v>645</v>
      </c>
      <c r="D861" s="289"/>
      <c r="E861" s="289"/>
      <c r="F861" s="289"/>
      <c r="G861" s="289"/>
      <c r="H861" s="289"/>
      <c r="I861" s="51"/>
      <c r="J861" s="38"/>
      <c r="K861" s="39"/>
      <c r="L861" s="39"/>
      <c r="M861" s="194"/>
      <c r="N861" s="191"/>
      <c r="O861" s="39"/>
      <c r="P861" s="39"/>
      <c r="Q861" s="58"/>
    </row>
    <row r="862" spans="1:20">
      <c r="A862" s="140" t="s">
        <v>646</v>
      </c>
      <c r="B862" s="292" t="s">
        <v>647</v>
      </c>
      <c r="C862" s="292"/>
      <c r="D862" s="292"/>
      <c r="E862" s="292"/>
      <c r="F862" s="292"/>
      <c r="G862" s="292"/>
      <c r="H862" s="292"/>
      <c r="I862" s="24"/>
      <c r="J862" s="13"/>
      <c r="K862" s="22"/>
      <c r="L862" s="26">
        <f>SUM(L863:L866)</f>
        <v>26500000</v>
      </c>
      <c r="M862" s="96"/>
      <c r="N862" s="97"/>
      <c r="O862" s="22"/>
      <c r="P862" s="26">
        <f>SUM(P863:P866)</f>
        <v>9450000</v>
      </c>
      <c r="Q862" s="58">
        <v>50813000</v>
      </c>
    </row>
    <row r="863" spans="1:20">
      <c r="A863" s="150"/>
      <c r="B863" s="31">
        <v>1</v>
      </c>
      <c r="C863" s="291" t="s">
        <v>648</v>
      </c>
      <c r="D863" s="291"/>
      <c r="E863" s="291"/>
      <c r="F863" s="291"/>
      <c r="G863" s="291"/>
      <c r="H863" s="291"/>
      <c r="I863" s="50">
        <v>100</v>
      </c>
      <c r="J863" s="50" t="s">
        <v>91</v>
      </c>
      <c r="K863" s="36">
        <v>75000</v>
      </c>
      <c r="L863" s="36">
        <f>+I863*K863</f>
        <v>7500000</v>
      </c>
      <c r="M863" s="193">
        <v>50</v>
      </c>
      <c r="N863" s="193" t="s">
        <v>91</v>
      </c>
      <c r="O863" s="36">
        <v>75000</v>
      </c>
      <c r="P863" s="36">
        <f>+M863*O863</f>
        <v>3750000</v>
      </c>
      <c r="Q863" s="58"/>
    </row>
    <row r="864" spans="1:20">
      <c r="A864" s="30"/>
      <c r="B864" s="37"/>
      <c r="C864" s="290" t="s">
        <v>649</v>
      </c>
      <c r="D864" s="290"/>
      <c r="E864" s="290"/>
      <c r="F864" s="290"/>
      <c r="G864" s="290"/>
      <c r="H864" s="290"/>
      <c r="I864" s="51"/>
      <c r="J864" s="51"/>
      <c r="K864" s="39"/>
      <c r="L864" s="39"/>
      <c r="M864" s="194"/>
      <c r="N864" s="194"/>
      <c r="O864" s="39"/>
      <c r="P864" s="39"/>
      <c r="Q864" s="58"/>
    </row>
    <row r="865" spans="1:20">
      <c r="A865" s="150"/>
      <c r="B865" s="31">
        <v>2</v>
      </c>
      <c r="C865" s="291" t="s">
        <v>648</v>
      </c>
      <c r="D865" s="291"/>
      <c r="E865" s="291"/>
      <c r="F865" s="291"/>
      <c r="G865" s="291"/>
      <c r="H865" s="291"/>
      <c r="I865" s="50">
        <v>100</v>
      </c>
      <c r="J865" s="50" t="s">
        <v>91</v>
      </c>
      <c r="K865" s="36">
        <v>190000</v>
      </c>
      <c r="L865" s="36">
        <f>+I865*K865</f>
        <v>19000000</v>
      </c>
      <c r="M865" s="193">
        <v>30</v>
      </c>
      <c r="N865" s="193" t="s">
        <v>91</v>
      </c>
      <c r="O865" s="36">
        <v>190000</v>
      </c>
      <c r="P865" s="36">
        <f>+M865*O865</f>
        <v>5700000</v>
      </c>
      <c r="Q865" s="58"/>
    </row>
    <row r="866" spans="1:20">
      <c r="A866" s="30"/>
      <c r="B866" s="52"/>
      <c r="C866" s="289" t="s">
        <v>650</v>
      </c>
      <c r="D866" s="289"/>
      <c r="E866" s="289"/>
      <c r="F866" s="289"/>
      <c r="G866" s="289"/>
      <c r="H866" s="289"/>
      <c r="I866" s="51"/>
      <c r="J866" s="51"/>
      <c r="K866" s="39"/>
      <c r="L866" s="39"/>
      <c r="M866" s="194"/>
      <c r="N866" s="194"/>
      <c r="O866" s="39"/>
      <c r="P866" s="39"/>
      <c r="Q866" s="58"/>
    </row>
    <row r="867" spans="1:20">
      <c r="A867" s="140" t="s">
        <v>651</v>
      </c>
      <c r="B867" s="292" t="s">
        <v>652</v>
      </c>
      <c r="C867" s="292"/>
      <c r="D867" s="292"/>
      <c r="E867" s="292"/>
      <c r="F867" s="292"/>
      <c r="G867" s="292"/>
      <c r="H867" s="292"/>
      <c r="I867" s="24"/>
      <c r="J867" s="24"/>
      <c r="K867" s="32"/>
      <c r="L867" s="94">
        <f>SUM(L868:L873)</f>
        <v>26750000</v>
      </c>
      <c r="M867" s="96"/>
      <c r="N867" s="96"/>
      <c r="O867" s="32"/>
      <c r="P867" s="94">
        <f>SUM(P868:P873)</f>
        <v>41500000</v>
      </c>
      <c r="Q867" s="58">
        <v>49233440</v>
      </c>
    </row>
    <row r="868" spans="1:20">
      <c r="A868" s="150"/>
      <c r="B868" s="49">
        <v>1</v>
      </c>
      <c r="C868" s="290" t="s">
        <v>653</v>
      </c>
      <c r="D868" s="290"/>
      <c r="E868" s="290"/>
      <c r="F868" s="290"/>
      <c r="G868" s="290"/>
      <c r="H868" s="290"/>
      <c r="I868" s="50">
        <f>230+100+400</f>
        <v>730</v>
      </c>
      <c r="J868" s="34" t="s">
        <v>245</v>
      </c>
      <c r="K868" s="36">
        <v>25000</v>
      </c>
      <c r="L868" s="36">
        <f>+I868*K868</f>
        <v>18250000</v>
      </c>
      <c r="M868" s="193">
        <v>1200</v>
      </c>
      <c r="N868" s="189" t="s">
        <v>245</v>
      </c>
      <c r="O868" s="36">
        <v>25000</v>
      </c>
      <c r="P868" s="36">
        <f>+M868*O868</f>
        <v>30000000</v>
      </c>
      <c r="Q868" s="58"/>
    </row>
    <row r="869" spans="1:20">
      <c r="A869" s="30"/>
      <c r="B869" s="37"/>
      <c r="C869" s="290" t="s">
        <v>654</v>
      </c>
      <c r="D869" s="290"/>
      <c r="E869" s="290"/>
      <c r="F869" s="290"/>
      <c r="G869" s="290"/>
      <c r="H869" s="290"/>
      <c r="I869" s="51"/>
      <c r="J869" s="38"/>
      <c r="K869" s="39"/>
      <c r="L869" s="39"/>
      <c r="M869" s="194"/>
      <c r="N869" s="191"/>
      <c r="O869" s="39"/>
      <c r="P869" s="39"/>
      <c r="Q869" s="58"/>
    </row>
    <row r="870" spans="1:20">
      <c r="A870" s="150"/>
      <c r="B870" s="31">
        <v>2</v>
      </c>
      <c r="C870" s="291" t="s">
        <v>653</v>
      </c>
      <c r="D870" s="291"/>
      <c r="E870" s="291"/>
      <c r="F870" s="291"/>
      <c r="G870" s="291"/>
      <c r="H870" s="291"/>
      <c r="I870" s="50">
        <v>100</v>
      </c>
      <c r="J870" s="34" t="s">
        <v>655</v>
      </c>
      <c r="K870" s="36">
        <v>35000</v>
      </c>
      <c r="L870" s="36">
        <f>+I870*K870</f>
        <v>3500000</v>
      </c>
      <c r="M870" s="193">
        <v>100</v>
      </c>
      <c r="N870" s="189" t="s">
        <v>655</v>
      </c>
      <c r="O870" s="36">
        <v>35000</v>
      </c>
      <c r="P870" s="36">
        <f>+M870*O870</f>
        <v>3500000</v>
      </c>
      <c r="Q870" s="58"/>
    </row>
    <row r="871" spans="1:20">
      <c r="A871" s="30"/>
      <c r="B871" s="52"/>
      <c r="C871" s="289" t="s">
        <v>656</v>
      </c>
      <c r="D871" s="289"/>
      <c r="E871" s="289"/>
      <c r="F871" s="289"/>
      <c r="G871" s="289"/>
      <c r="H871" s="289"/>
      <c r="I871" s="51"/>
      <c r="J871" s="38"/>
      <c r="K871" s="39"/>
      <c r="L871" s="39"/>
      <c r="M871" s="194"/>
      <c r="N871" s="191"/>
      <c r="O871" s="39"/>
      <c r="P871" s="39"/>
      <c r="Q871" s="58"/>
    </row>
    <row r="872" spans="1:20">
      <c r="A872" s="150"/>
      <c r="B872" s="31">
        <v>3</v>
      </c>
      <c r="C872" s="291" t="s">
        <v>653</v>
      </c>
      <c r="D872" s="291"/>
      <c r="E872" s="291"/>
      <c r="F872" s="291"/>
      <c r="G872" s="291"/>
      <c r="H872" s="291"/>
      <c r="I872" s="50">
        <v>500</v>
      </c>
      <c r="J872" s="34" t="s">
        <v>245</v>
      </c>
      <c r="K872" s="36">
        <v>10000</v>
      </c>
      <c r="L872" s="36">
        <f>+I872*K872</f>
        <v>5000000</v>
      </c>
      <c r="M872" s="193">
        <v>800</v>
      </c>
      <c r="N872" s="189" t="s">
        <v>245</v>
      </c>
      <c r="O872" s="36">
        <v>10000</v>
      </c>
      <c r="P872" s="36">
        <f>+M872*O872</f>
        <v>8000000</v>
      </c>
      <c r="Q872" s="58"/>
    </row>
    <row r="873" spans="1:20">
      <c r="A873" s="30"/>
      <c r="B873" s="52"/>
      <c r="C873" s="289" t="s">
        <v>657</v>
      </c>
      <c r="D873" s="289"/>
      <c r="E873" s="289"/>
      <c r="F873" s="289"/>
      <c r="G873" s="289"/>
      <c r="H873" s="289"/>
      <c r="I873" s="51"/>
      <c r="J873" s="38"/>
      <c r="K873" s="39"/>
      <c r="L873" s="39"/>
      <c r="M873" s="194"/>
      <c r="N873" s="191"/>
      <c r="O873" s="39"/>
      <c r="P873" s="39"/>
      <c r="Q873" s="58"/>
    </row>
    <row r="874" spans="1:20">
      <c r="A874" s="140" t="s">
        <v>658</v>
      </c>
      <c r="B874" s="292" t="s">
        <v>659</v>
      </c>
      <c r="C874" s="292"/>
      <c r="D874" s="292"/>
      <c r="E874" s="292"/>
      <c r="F874" s="292"/>
      <c r="G874" s="292"/>
      <c r="H874" s="292"/>
      <c r="I874" s="24"/>
      <c r="J874" s="24"/>
      <c r="K874" s="32"/>
      <c r="L874" s="95">
        <f>SUM(L875:L887)</f>
        <v>1158260000</v>
      </c>
      <c r="M874" s="96"/>
      <c r="N874" s="96"/>
      <c r="O874" s="32"/>
      <c r="P874" s="95">
        <f>SUM(P875:P887)</f>
        <v>1391750000</v>
      </c>
      <c r="Q874" s="58">
        <v>1743220189</v>
      </c>
      <c r="R874" s="40"/>
    </row>
    <row r="875" spans="1:20">
      <c r="A875" s="150"/>
      <c r="B875" s="49">
        <v>1</v>
      </c>
      <c r="C875" s="290" t="s">
        <v>660</v>
      </c>
      <c r="D875" s="290"/>
      <c r="E875" s="290"/>
      <c r="F875" s="290"/>
      <c r="G875" s="290"/>
      <c r="H875" s="290"/>
      <c r="I875" s="50">
        <v>8000</v>
      </c>
      <c r="J875" s="34" t="s">
        <v>661</v>
      </c>
      <c r="K875" s="36">
        <v>29052</v>
      </c>
      <c r="L875" s="36">
        <f>+I875*K875</f>
        <v>232416000</v>
      </c>
      <c r="M875" s="193">
        <f>8500-550</f>
        <v>7950</v>
      </c>
      <c r="N875" s="189" t="s">
        <v>661</v>
      </c>
      <c r="O875" s="36">
        <v>29052</v>
      </c>
      <c r="P875" s="36">
        <f>+M875*O875</f>
        <v>230963400</v>
      </c>
      <c r="Q875" s="58"/>
    </row>
    <row r="876" spans="1:20">
      <c r="A876" s="30"/>
      <c r="B876" s="37"/>
      <c r="C876" s="290" t="s">
        <v>662</v>
      </c>
      <c r="D876" s="290"/>
      <c r="E876" s="290"/>
      <c r="F876" s="290"/>
      <c r="G876" s="290"/>
      <c r="H876" s="290"/>
      <c r="I876" s="51"/>
      <c r="J876" s="38"/>
      <c r="K876" s="39"/>
      <c r="L876" s="39"/>
      <c r="M876" s="194"/>
      <c r="N876" s="191"/>
      <c r="O876" s="39"/>
      <c r="P876" s="39"/>
      <c r="Q876" s="58"/>
      <c r="S876" s="41">
        <v>592970523</v>
      </c>
      <c r="T876" t="s">
        <v>960</v>
      </c>
    </row>
    <row r="877" spans="1:20">
      <c r="A877" s="150"/>
      <c r="B877" s="31">
        <v>2</v>
      </c>
      <c r="C877" s="291" t="s">
        <v>660</v>
      </c>
      <c r="D877" s="291"/>
      <c r="E877" s="291"/>
      <c r="F877" s="291"/>
      <c r="G877" s="291"/>
      <c r="H877" s="291"/>
      <c r="I877" s="50">
        <v>6000</v>
      </c>
      <c r="J877" s="34" t="s">
        <v>661</v>
      </c>
      <c r="K877" s="36">
        <v>28552</v>
      </c>
      <c r="L877" s="36">
        <f>+I877*K877</f>
        <v>171312000</v>
      </c>
      <c r="M877" s="193">
        <f>9000-2700</f>
        <v>6300</v>
      </c>
      <c r="N877" s="189" t="s">
        <v>661</v>
      </c>
      <c r="O877" s="36">
        <v>28552</v>
      </c>
      <c r="P877" s="36">
        <f>+M877*O877</f>
        <v>179877600</v>
      </c>
      <c r="Q877" s="58"/>
      <c r="R877" s="40">
        <f>SUM(P875:P887)</f>
        <v>1391750000</v>
      </c>
      <c r="S877" s="41">
        <f>P883</f>
        <v>41898049</v>
      </c>
      <c r="T877" t="s">
        <v>954</v>
      </c>
    </row>
    <row r="878" spans="1:20">
      <c r="A878" s="30"/>
      <c r="B878" s="52"/>
      <c r="C878" s="289" t="s">
        <v>663</v>
      </c>
      <c r="D878" s="289"/>
      <c r="E878" s="289"/>
      <c r="F878" s="289"/>
      <c r="G878" s="289"/>
      <c r="H878" s="289"/>
      <c r="I878" s="51"/>
      <c r="J878" s="38"/>
      <c r="K878" s="39"/>
      <c r="L878" s="39"/>
      <c r="M878" s="194"/>
      <c r="N878" s="191"/>
      <c r="O878" s="39"/>
      <c r="P878" s="39"/>
      <c r="Q878" s="58"/>
      <c r="S878" s="41">
        <f>SUM(S876:S877)</f>
        <v>634868572</v>
      </c>
    </row>
    <row r="879" spans="1:20">
      <c r="A879" s="30"/>
      <c r="B879" s="31">
        <v>3</v>
      </c>
      <c r="C879" s="291" t="s">
        <v>660</v>
      </c>
      <c r="D879" s="291"/>
      <c r="E879" s="291"/>
      <c r="F879" s="291"/>
      <c r="G879" s="291"/>
      <c r="H879" s="291"/>
      <c r="I879" s="50">
        <v>20000</v>
      </c>
      <c r="J879" s="34" t="s">
        <v>661</v>
      </c>
      <c r="K879" s="36">
        <v>28550</v>
      </c>
      <c r="L879" s="36">
        <f>+I879*K879</f>
        <v>571000000</v>
      </c>
      <c r="M879" s="193">
        <f>24000-600</f>
        <v>23400</v>
      </c>
      <c r="N879" s="189" t="s">
        <v>661</v>
      </c>
      <c r="O879" s="36">
        <v>28550</v>
      </c>
      <c r="P879" s="36">
        <f>+M879*O879</f>
        <v>668070000</v>
      </c>
      <c r="Q879" s="58"/>
      <c r="S879" s="41">
        <f>7*110000000</f>
        <v>770000000</v>
      </c>
    </row>
    <row r="880" spans="1:20">
      <c r="A880" s="30"/>
      <c r="B880" s="52"/>
      <c r="C880" s="289" t="s">
        <v>664</v>
      </c>
      <c r="D880" s="289"/>
      <c r="E880" s="289"/>
      <c r="F880" s="289"/>
      <c r="G880" s="289"/>
      <c r="H880" s="289"/>
      <c r="I880" s="51"/>
      <c r="J880" s="38"/>
      <c r="K880" s="39"/>
      <c r="L880" s="39"/>
      <c r="M880" s="194"/>
      <c r="N880" s="191"/>
      <c r="O880" s="39"/>
      <c r="P880" s="39"/>
      <c r="Q880" s="58"/>
      <c r="S880" s="40">
        <f>+S878+S879</f>
        <v>1404868572</v>
      </c>
    </row>
    <row r="881" spans="1:21">
      <c r="A881" s="150"/>
      <c r="B881" s="49">
        <v>4</v>
      </c>
      <c r="C881" s="290" t="s">
        <v>660</v>
      </c>
      <c r="D881" s="290"/>
      <c r="E881" s="290"/>
      <c r="F881" s="290"/>
      <c r="G881" s="290"/>
      <c r="H881" s="290"/>
      <c r="I881" s="50">
        <v>2000</v>
      </c>
      <c r="J881" s="34" t="s">
        <v>661</v>
      </c>
      <c r="K881" s="36">
        <v>60565</v>
      </c>
      <c r="L881" s="36">
        <f>+I881*K881</f>
        <v>121130000</v>
      </c>
      <c r="M881" s="193">
        <f>2000+825</f>
        <v>2825</v>
      </c>
      <c r="N881" s="189" t="s">
        <v>661</v>
      </c>
      <c r="O881" s="36">
        <v>60565</v>
      </c>
      <c r="P881" s="36">
        <f>+M881*O881</f>
        <v>171096125</v>
      </c>
      <c r="Q881" s="58"/>
    </row>
    <row r="882" spans="1:21">
      <c r="A882" s="30"/>
      <c r="B882" s="52"/>
      <c r="C882" s="289" t="s">
        <v>665</v>
      </c>
      <c r="D882" s="289"/>
      <c r="E882" s="289"/>
      <c r="F882" s="289"/>
      <c r="G882" s="289"/>
      <c r="H882" s="289"/>
      <c r="I882" s="51"/>
      <c r="J882" s="38"/>
      <c r="K882" s="39"/>
      <c r="L882" s="39"/>
      <c r="M882" s="194"/>
      <c r="N882" s="191"/>
      <c r="O882" s="39"/>
      <c r="P882" s="39"/>
      <c r="Q882" s="58"/>
    </row>
    <row r="883" spans="1:21">
      <c r="A883" s="30"/>
      <c r="B883" s="49">
        <v>5</v>
      </c>
      <c r="C883" s="290" t="s">
        <v>660</v>
      </c>
      <c r="D883" s="290"/>
      <c r="E883" s="290"/>
      <c r="F883" s="290"/>
      <c r="G883" s="290"/>
      <c r="H883" s="290"/>
      <c r="I883" s="89"/>
      <c r="J883" s="42"/>
      <c r="K883" s="43"/>
      <c r="L883" s="43"/>
      <c r="M883" s="199">
        <v>1</v>
      </c>
      <c r="N883" s="192" t="s">
        <v>691</v>
      </c>
      <c r="O883" s="43">
        <v>41898049</v>
      </c>
      <c r="P883" s="43">
        <f>+M883*O883</f>
        <v>41898049</v>
      </c>
      <c r="Q883" s="58"/>
    </row>
    <row r="884" spans="1:21">
      <c r="A884" s="30"/>
      <c r="B884" s="37"/>
      <c r="C884" s="290" t="s">
        <v>917</v>
      </c>
      <c r="D884" s="290"/>
      <c r="E884" s="290"/>
      <c r="F884" s="290"/>
      <c r="G884" s="290"/>
      <c r="H884" s="290"/>
      <c r="I884" s="89"/>
      <c r="J884" s="42"/>
      <c r="K884" s="43"/>
      <c r="L884" s="43"/>
      <c r="M884" s="199"/>
      <c r="N884" s="192"/>
      <c r="O884" s="43"/>
      <c r="P884" s="43"/>
      <c r="Q884" s="58"/>
    </row>
    <row r="885" spans="1:21">
      <c r="A885" s="150"/>
      <c r="B885" s="31">
        <v>6</v>
      </c>
      <c r="C885" s="291" t="s">
        <v>666</v>
      </c>
      <c r="D885" s="291"/>
      <c r="E885" s="291"/>
      <c r="F885" s="291"/>
      <c r="G885" s="291"/>
      <c r="H885" s="291"/>
      <c r="I885" s="50">
        <v>2400</v>
      </c>
      <c r="J885" s="34" t="s">
        <v>635</v>
      </c>
      <c r="K885" s="36">
        <v>26000</v>
      </c>
      <c r="L885" s="36">
        <f t="shared" ref="L885" si="433">I885*K885</f>
        <v>62400000</v>
      </c>
      <c r="M885" s="193">
        <f>320*12</f>
        <v>3840</v>
      </c>
      <c r="N885" s="189" t="s">
        <v>635</v>
      </c>
      <c r="O885" s="36">
        <v>26000</v>
      </c>
      <c r="P885" s="36">
        <f t="shared" ref="P885" si="434">M885*O885</f>
        <v>99840000</v>
      </c>
      <c r="Q885" s="58"/>
      <c r="S885" s="36">
        <v>29052</v>
      </c>
      <c r="T885">
        <v>550</v>
      </c>
      <c r="U885" s="41">
        <f>+S885*T885</f>
        <v>15978600</v>
      </c>
    </row>
    <row r="886" spans="1:21">
      <c r="A886" s="30"/>
      <c r="B886" s="52"/>
      <c r="C886" s="290" t="s">
        <v>667</v>
      </c>
      <c r="D886" s="290"/>
      <c r="E886" s="290"/>
      <c r="F886" s="290"/>
      <c r="G886" s="290"/>
      <c r="H886" s="290"/>
      <c r="I886" s="51"/>
      <c r="J886" s="38"/>
      <c r="K886" s="39"/>
      <c r="L886" s="39"/>
      <c r="M886" s="194"/>
      <c r="N886" s="191"/>
      <c r="O886" s="39"/>
      <c r="P886" s="39"/>
      <c r="Q886" s="58"/>
      <c r="S886" s="39"/>
      <c r="U886" s="41">
        <f t="shared" ref="U886:U889" si="435">+S886*T886</f>
        <v>0</v>
      </c>
    </row>
    <row r="887" spans="1:21">
      <c r="A887" s="150"/>
      <c r="B887" s="149">
        <v>7</v>
      </c>
      <c r="C887" s="339" t="s">
        <v>668</v>
      </c>
      <c r="D887" s="340"/>
      <c r="E887" s="340"/>
      <c r="F887" s="340"/>
      <c r="G887" s="340"/>
      <c r="H887" s="341"/>
      <c r="I887" s="24"/>
      <c r="J887" s="24"/>
      <c r="K887" s="32"/>
      <c r="L887" s="32">
        <v>2000</v>
      </c>
      <c r="M887" s="96"/>
      <c r="N887" s="96"/>
      <c r="O887" s="32"/>
      <c r="P887" s="32">
        <v>4826</v>
      </c>
      <c r="Q887" s="58"/>
      <c r="S887" s="36">
        <v>28552</v>
      </c>
      <c r="T887">
        <v>2700</v>
      </c>
      <c r="U887" s="41">
        <f t="shared" si="435"/>
        <v>77090400</v>
      </c>
    </row>
    <row r="888" spans="1:21">
      <c r="A888" s="63"/>
      <c r="B888" s="52"/>
      <c r="C888" s="325"/>
      <c r="D888" s="326"/>
      <c r="E888" s="326"/>
      <c r="F888" s="326"/>
      <c r="G888" s="326"/>
      <c r="H888" s="345"/>
      <c r="I888" s="38"/>
      <c r="J888" s="38"/>
      <c r="K888" s="39"/>
      <c r="L888" s="39"/>
      <c r="M888" s="191"/>
      <c r="N888" s="191"/>
      <c r="O888" s="39"/>
      <c r="P888" s="39"/>
      <c r="Q888" s="58"/>
      <c r="S888" s="39"/>
      <c r="U888" s="41">
        <f t="shared" si="435"/>
        <v>0</v>
      </c>
    </row>
    <row r="889" spans="1:21">
      <c r="A889" s="140" t="s">
        <v>672</v>
      </c>
      <c r="B889" s="307" t="s">
        <v>673</v>
      </c>
      <c r="C889" s="307"/>
      <c r="D889" s="307"/>
      <c r="E889" s="307"/>
      <c r="F889" s="307"/>
      <c r="G889" s="307"/>
      <c r="H889" s="307"/>
      <c r="I889" s="24"/>
      <c r="J889" s="13"/>
      <c r="K889" s="13"/>
      <c r="L889" s="98">
        <f>L890</f>
        <v>22993680000</v>
      </c>
      <c r="M889" s="96"/>
      <c r="N889" s="97"/>
      <c r="O889" s="97"/>
      <c r="P889" s="98">
        <f>P890</f>
        <v>28250607000</v>
      </c>
      <c r="R889" s="40">
        <f>+Q94-P889</f>
        <v>-28250607000</v>
      </c>
      <c r="S889" s="36">
        <v>28550</v>
      </c>
      <c r="T889">
        <v>600</v>
      </c>
      <c r="U889" s="41">
        <f t="shared" si="435"/>
        <v>17130000</v>
      </c>
    </row>
    <row r="890" spans="1:21">
      <c r="A890" s="140" t="s">
        <v>674</v>
      </c>
      <c r="B890" s="307" t="s">
        <v>675</v>
      </c>
      <c r="C890" s="307"/>
      <c r="D890" s="307"/>
      <c r="E890" s="307"/>
      <c r="F890" s="307"/>
      <c r="G890" s="307"/>
      <c r="H890" s="307"/>
      <c r="I890" s="24"/>
      <c r="J890" s="13"/>
      <c r="K890" s="13"/>
      <c r="L890" s="98">
        <f>+L891+L894+L901+L914+L922+L930+L941+L944+L949+L953+L956+L959+L962+L965+L968+L973+L976+L979+L986+L993+L996+L1001+L1012+L1015+L1024</f>
        <v>22993680000</v>
      </c>
      <c r="M890" s="96"/>
      <c r="N890" s="97"/>
      <c r="O890" s="97"/>
      <c r="P890" s="98">
        <f>+P891+P894+P901+P914+P922+P930+P941+P944+P949+P953+P956+P959+P962+P965+P968+P973+P976+P979+P986+P993+P996+P1001+P1012+P1015+P1024+P1077</f>
        <v>28250607000</v>
      </c>
      <c r="Q890" s="58"/>
      <c r="S890" s="39"/>
      <c r="U890" s="41"/>
    </row>
    <row r="891" spans="1:21">
      <c r="A891" s="145" t="s">
        <v>676</v>
      </c>
      <c r="B891" s="346" t="s">
        <v>677</v>
      </c>
      <c r="C891" s="347"/>
      <c r="D891" s="347"/>
      <c r="E891" s="347"/>
      <c r="F891" s="347"/>
      <c r="G891" s="347"/>
      <c r="H891" s="347"/>
      <c r="I891" s="24"/>
      <c r="J891" s="13"/>
      <c r="K891" s="22"/>
      <c r="L891" s="26">
        <f>SUM(L892)</f>
        <v>1200000</v>
      </c>
      <c r="M891" s="96"/>
      <c r="N891" s="97"/>
      <c r="O891" s="22"/>
      <c r="P891" s="26">
        <f>SUM(P892:P893)</f>
        <v>2400000</v>
      </c>
      <c r="Q891" s="58">
        <v>2400000</v>
      </c>
      <c r="U891" s="41"/>
    </row>
    <row r="892" spans="1:21">
      <c r="A892" s="148"/>
      <c r="B892" s="31">
        <v>1</v>
      </c>
      <c r="C892" s="291" t="s">
        <v>678</v>
      </c>
      <c r="D892" s="291"/>
      <c r="E892" s="291"/>
      <c r="F892" s="291"/>
      <c r="G892" s="291"/>
      <c r="H892" s="291"/>
      <c r="I892" s="34">
        <v>6</v>
      </c>
      <c r="J892" s="34" t="s">
        <v>70</v>
      </c>
      <c r="K892" s="36">
        <v>200000</v>
      </c>
      <c r="L892" s="36">
        <f>I892*K892</f>
        <v>1200000</v>
      </c>
      <c r="M892" s="189">
        <v>12</v>
      </c>
      <c r="N892" s="189" t="s">
        <v>70</v>
      </c>
      <c r="O892" s="36">
        <v>200000</v>
      </c>
      <c r="P892" s="36">
        <f>M892*O892</f>
        <v>2400000</v>
      </c>
      <c r="Q892" s="58"/>
      <c r="U892" s="41">
        <f>SUM(U885:U891)</f>
        <v>110199000</v>
      </c>
    </row>
    <row r="893" spans="1:21">
      <c r="A893" s="30"/>
      <c r="B893" s="52"/>
      <c r="C893" s="289" t="s">
        <v>851</v>
      </c>
      <c r="D893" s="289"/>
      <c r="E893" s="289"/>
      <c r="F893" s="289"/>
      <c r="G893" s="289"/>
      <c r="H893" s="289"/>
      <c r="I893" s="38"/>
      <c r="J893" s="38"/>
      <c r="K893" s="39"/>
      <c r="L893" s="39"/>
      <c r="M893" s="191"/>
      <c r="N893" s="191"/>
      <c r="O893" s="39"/>
      <c r="P893" s="39"/>
      <c r="Q893" s="58"/>
      <c r="S893">
        <f>50000000/60565</f>
        <v>825.55931643688598</v>
      </c>
    </row>
    <row r="894" spans="1:21">
      <c r="A894" s="139" t="s">
        <v>679</v>
      </c>
      <c r="B894" s="292" t="s">
        <v>680</v>
      </c>
      <c r="C894" s="292"/>
      <c r="D894" s="292"/>
      <c r="E894" s="292"/>
      <c r="F894" s="292"/>
      <c r="G894" s="292"/>
      <c r="H894" s="292"/>
      <c r="I894" s="24"/>
      <c r="J894" s="24"/>
      <c r="K894" s="32"/>
      <c r="L894" s="94">
        <f>SUM(L895:L900)</f>
        <v>5700000</v>
      </c>
      <c r="M894" s="96"/>
      <c r="N894" s="96"/>
      <c r="O894" s="32"/>
      <c r="P894" s="94">
        <f>SUM(P895:P900)</f>
        <v>11400000</v>
      </c>
      <c r="Q894" s="58">
        <v>11400000</v>
      </c>
    </row>
    <row r="895" spans="1:21">
      <c r="A895" s="150"/>
      <c r="B895" s="31">
        <v>1</v>
      </c>
      <c r="C895" s="291" t="s">
        <v>681</v>
      </c>
      <c r="D895" s="291"/>
      <c r="E895" s="291"/>
      <c r="F895" s="291"/>
      <c r="G895" s="291"/>
      <c r="H895" s="291"/>
      <c r="I895" s="34">
        <v>6</v>
      </c>
      <c r="J895" s="34"/>
      <c r="K895" s="36">
        <v>350000</v>
      </c>
      <c r="L895" s="36">
        <f>I895*K895</f>
        <v>2100000</v>
      </c>
      <c r="M895" s="189">
        <v>12</v>
      </c>
      <c r="N895" s="189"/>
      <c r="O895" s="36">
        <v>350000</v>
      </c>
      <c r="P895" s="36">
        <f>M895*O895</f>
        <v>4200000</v>
      </c>
      <c r="Q895" s="58"/>
    </row>
    <row r="896" spans="1:21">
      <c r="A896" s="52"/>
      <c r="B896" s="52"/>
      <c r="C896" s="289" t="s">
        <v>682</v>
      </c>
      <c r="D896" s="289"/>
      <c r="E896" s="289"/>
      <c r="F896" s="289"/>
      <c r="G896" s="289"/>
      <c r="H896" s="289"/>
      <c r="I896" s="38"/>
      <c r="J896" s="38"/>
      <c r="K896" s="39"/>
      <c r="L896" s="39"/>
      <c r="M896" s="191"/>
      <c r="N896" s="191"/>
      <c r="O896" s="39"/>
      <c r="P896" s="39"/>
      <c r="Q896" s="58"/>
    </row>
    <row r="897" spans="1:17">
      <c r="A897" s="30"/>
      <c r="B897" s="31">
        <v>2</v>
      </c>
      <c r="C897" s="291" t="s">
        <v>681</v>
      </c>
      <c r="D897" s="291"/>
      <c r="E897" s="291"/>
      <c r="F897" s="291"/>
      <c r="G897" s="291"/>
      <c r="H897" s="291"/>
      <c r="I897" s="34">
        <v>6</v>
      </c>
      <c r="J897" s="34"/>
      <c r="K897" s="36">
        <v>200000</v>
      </c>
      <c r="L897" s="36">
        <f t="shared" ref="L897" si="436">I897*K897</f>
        <v>1200000</v>
      </c>
      <c r="M897" s="189">
        <v>12</v>
      </c>
      <c r="N897" s="189"/>
      <c r="O897" s="36">
        <v>200000</v>
      </c>
      <c r="P897" s="36">
        <f t="shared" ref="P897" si="437">M897*O897</f>
        <v>2400000</v>
      </c>
      <c r="Q897" s="58"/>
    </row>
    <row r="898" spans="1:17">
      <c r="A898" s="30"/>
      <c r="B898" s="52"/>
      <c r="C898" s="289" t="s">
        <v>683</v>
      </c>
      <c r="D898" s="289"/>
      <c r="E898" s="289"/>
      <c r="F898" s="289"/>
      <c r="G898" s="289"/>
      <c r="H898" s="289"/>
      <c r="I898" s="38"/>
      <c r="J898" s="38"/>
      <c r="K898" s="39"/>
      <c r="L898" s="39"/>
      <c r="M898" s="191"/>
      <c r="N898" s="191"/>
      <c r="O898" s="39"/>
      <c r="P898" s="39"/>
      <c r="Q898" s="58"/>
    </row>
    <row r="899" spans="1:17">
      <c r="A899" s="150"/>
      <c r="B899" s="31">
        <v>3</v>
      </c>
      <c r="C899" s="294" t="s">
        <v>681</v>
      </c>
      <c r="D899" s="294"/>
      <c r="E899" s="294"/>
      <c r="F899" s="294"/>
      <c r="G899" s="294"/>
      <c r="H899" s="294"/>
      <c r="I899" s="34">
        <v>12</v>
      </c>
      <c r="J899" s="34"/>
      <c r="K899" s="36">
        <v>200000</v>
      </c>
      <c r="L899" s="36">
        <f t="shared" ref="L899" si="438">I899*K899</f>
        <v>2400000</v>
      </c>
      <c r="M899" s="189">
        <v>24</v>
      </c>
      <c r="N899" s="189"/>
      <c r="O899" s="36">
        <v>200000</v>
      </c>
      <c r="P899" s="36">
        <f t="shared" ref="P899" si="439">M899*O899</f>
        <v>4800000</v>
      </c>
      <c r="Q899" s="58"/>
    </row>
    <row r="900" spans="1:17">
      <c r="A900" s="30"/>
      <c r="B900" s="52"/>
      <c r="C900" s="327" t="s">
        <v>684</v>
      </c>
      <c r="D900" s="327"/>
      <c r="E900" s="327"/>
      <c r="F900" s="327"/>
      <c r="G900" s="327"/>
      <c r="H900" s="327"/>
      <c r="I900" s="38"/>
      <c r="J900" s="38"/>
      <c r="K900" s="39"/>
      <c r="L900" s="39"/>
      <c r="M900" s="191"/>
      <c r="N900" s="191"/>
      <c r="O900" s="39"/>
      <c r="P900" s="39"/>
      <c r="Q900" s="58"/>
    </row>
    <row r="901" spans="1:17">
      <c r="A901" s="100" t="s">
        <v>685</v>
      </c>
      <c r="B901" s="292" t="s">
        <v>686</v>
      </c>
      <c r="C901" s="292"/>
      <c r="D901" s="292"/>
      <c r="E901" s="292"/>
      <c r="F901" s="292"/>
      <c r="G901" s="292"/>
      <c r="H901" s="292"/>
      <c r="I901" s="21"/>
      <c r="J901" s="21"/>
      <c r="K901" s="32"/>
      <c r="L901" s="94">
        <f>SUM(L902:L911)</f>
        <v>4218900000</v>
      </c>
      <c r="M901" s="187"/>
      <c r="N901" s="187"/>
      <c r="O901" s="32"/>
      <c r="P901" s="94">
        <f>SUM(P902:P913)</f>
        <v>4688100000</v>
      </c>
      <c r="Q901" s="58">
        <v>5104356500</v>
      </c>
    </row>
    <row r="902" spans="1:17">
      <c r="A902" s="31"/>
      <c r="B902" s="101">
        <v>1</v>
      </c>
      <c r="C902" s="291" t="s">
        <v>687</v>
      </c>
      <c r="D902" s="291"/>
      <c r="E902" s="291"/>
      <c r="F902" s="291"/>
      <c r="G902" s="291"/>
      <c r="H902" s="291"/>
      <c r="I902" s="50">
        <f>6*12</f>
        <v>72</v>
      </c>
      <c r="J902" s="50" t="s">
        <v>70</v>
      </c>
      <c r="K902" s="36">
        <v>2700000</v>
      </c>
      <c r="L902" s="36">
        <f>I902*K902</f>
        <v>194400000</v>
      </c>
      <c r="M902" s="193">
        <f>6*12</f>
        <v>72</v>
      </c>
      <c r="N902" s="193" t="s">
        <v>70</v>
      </c>
      <c r="O902" s="36">
        <v>2700000</v>
      </c>
      <c r="P902" s="36">
        <f>M902*O902</f>
        <v>194400000</v>
      </c>
      <c r="Q902" s="58"/>
    </row>
    <row r="903" spans="1:17">
      <c r="A903" s="37"/>
      <c r="B903" s="37"/>
      <c r="C903" s="290" t="s">
        <v>884</v>
      </c>
      <c r="D903" s="290"/>
      <c r="E903" s="290"/>
      <c r="F903" s="290"/>
      <c r="G903" s="290"/>
      <c r="H903" s="290"/>
      <c r="I903" s="51"/>
      <c r="J903" s="51"/>
      <c r="K903" s="39"/>
      <c r="L903" s="39"/>
      <c r="M903" s="194"/>
      <c r="N903" s="194"/>
      <c r="O903" s="39"/>
      <c r="P903" s="39"/>
      <c r="Q903" s="58"/>
    </row>
    <row r="904" spans="1:17">
      <c r="A904" s="49"/>
      <c r="B904" s="101">
        <v>2</v>
      </c>
      <c r="C904" s="291" t="s">
        <v>687</v>
      </c>
      <c r="D904" s="291"/>
      <c r="E904" s="291"/>
      <c r="F904" s="291"/>
      <c r="G904" s="291"/>
      <c r="H904" s="291"/>
      <c r="I904" s="50">
        <f>30*12</f>
        <v>360</v>
      </c>
      <c r="J904" s="50" t="s">
        <v>70</v>
      </c>
      <c r="K904" s="36">
        <v>1850000</v>
      </c>
      <c r="L904" s="36">
        <f t="shared" ref="L904" si="440">I904*K904</f>
        <v>666000000</v>
      </c>
      <c r="M904" s="193">
        <f>30*12</f>
        <v>360</v>
      </c>
      <c r="N904" s="193" t="s">
        <v>70</v>
      </c>
      <c r="O904" s="36">
        <v>1850000</v>
      </c>
      <c r="P904" s="36">
        <f t="shared" ref="P904" si="441">M904*O904</f>
        <v>666000000</v>
      </c>
      <c r="Q904" s="58"/>
    </row>
    <row r="905" spans="1:17">
      <c r="A905" s="37"/>
      <c r="B905" s="52"/>
      <c r="C905" s="289" t="s">
        <v>885</v>
      </c>
      <c r="D905" s="289"/>
      <c r="E905" s="289"/>
      <c r="F905" s="289"/>
      <c r="G905" s="289"/>
      <c r="H905" s="289"/>
      <c r="I905" s="51"/>
      <c r="J905" s="51"/>
      <c r="K905" s="39"/>
      <c r="L905" s="39"/>
      <c r="M905" s="194"/>
      <c r="N905" s="194"/>
      <c r="O905" s="39"/>
      <c r="P905" s="39"/>
      <c r="Q905" s="58"/>
    </row>
    <row r="906" spans="1:17">
      <c r="A906" s="49"/>
      <c r="B906" s="102">
        <v>3</v>
      </c>
      <c r="C906" s="290" t="s">
        <v>687</v>
      </c>
      <c r="D906" s="290"/>
      <c r="E906" s="290"/>
      <c r="F906" s="290"/>
      <c r="G906" s="290"/>
      <c r="H906" s="290"/>
      <c r="I906" s="50">
        <f>11*12</f>
        <v>132</v>
      </c>
      <c r="J906" s="50" t="s">
        <v>70</v>
      </c>
      <c r="K906" s="36">
        <v>6125000</v>
      </c>
      <c r="L906" s="36">
        <f t="shared" ref="L906" si="442">I906*K906</f>
        <v>808500000</v>
      </c>
      <c r="M906" s="193">
        <f>11*12</f>
        <v>132</v>
      </c>
      <c r="N906" s="193" t="s">
        <v>70</v>
      </c>
      <c r="O906" s="36">
        <v>6125000</v>
      </c>
      <c r="P906" s="36">
        <f t="shared" ref="P906" si="443">M906*O906</f>
        <v>808500000</v>
      </c>
      <c r="Q906" s="58"/>
    </row>
    <row r="907" spans="1:17">
      <c r="A907" s="37"/>
      <c r="B907" s="37"/>
      <c r="C907" s="290" t="s">
        <v>886</v>
      </c>
      <c r="D907" s="290"/>
      <c r="E907" s="290"/>
      <c r="F907" s="290"/>
      <c r="G907" s="290"/>
      <c r="H907" s="290"/>
      <c r="I907" s="51"/>
      <c r="J907" s="51"/>
      <c r="K907" s="39"/>
      <c r="L907" s="39"/>
      <c r="M907" s="194"/>
      <c r="N907" s="194"/>
      <c r="O907" s="39"/>
      <c r="P907" s="39"/>
      <c r="Q907" s="58"/>
    </row>
    <row r="908" spans="1:17">
      <c r="A908" s="49"/>
      <c r="B908" s="101">
        <v>4</v>
      </c>
      <c r="C908" s="291" t="s">
        <v>687</v>
      </c>
      <c r="D908" s="291"/>
      <c r="E908" s="291"/>
      <c r="F908" s="291"/>
      <c r="G908" s="291"/>
      <c r="H908" s="291"/>
      <c r="I908" s="50">
        <f>2*12</f>
        <v>24</v>
      </c>
      <c r="J908" s="50" t="s">
        <v>70</v>
      </c>
      <c r="K908" s="36">
        <v>10000000</v>
      </c>
      <c r="L908" s="36">
        <f t="shared" ref="L908" si="444">I908*K908</f>
        <v>240000000</v>
      </c>
      <c r="M908" s="193">
        <f>2*12</f>
        <v>24</v>
      </c>
      <c r="N908" s="193" t="s">
        <v>70</v>
      </c>
      <c r="O908" s="36">
        <v>10000000</v>
      </c>
      <c r="P908" s="36">
        <f t="shared" ref="P908" si="445">M908*O908</f>
        <v>240000000</v>
      </c>
      <c r="Q908" s="58"/>
    </row>
    <row r="909" spans="1:17">
      <c r="A909" s="37"/>
      <c r="B909" s="52"/>
      <c r="C909" s="289" t="s">
        <v>887</v>
      </c>
      <c r="D909" s="289"/>
      <c r="E909" s="289"/>
      <c r="F909" s="289"/>
      <c r="G909" s="289"/>
      <c r="H909" s="289"/>
      <c r="I909" s="51"/>
      <c r="J909" s="51"/>
      <c r="K909" s="39"/>
      <c r="L909" s="39"/>
      <c r="M909" s="194"/>
      <c r="N909" s="194"/>
      <c r="O909" s="39"/>
      <c r="P909" s="39"/>
      <c r="Q909" s="58"/>
    </row>
    <row r="910" spans="1:17">
      <c r="A910" s="49"/>
      <c r="B910" s="102">
        <v>5</v>
      </c>
      <c r="C910" s="290" t="s">
        <v>687</v>
      </c>
      <c r="D910" s="290"/>
      <c r="E910" s="290"/>
      <c r="F910" s="290"/>
      <c r="G910" s="290"/>
      <c r="H910" s="290"/>
      <c r="I910" s="50">
        <f>100*12</f>
        <v>1200</v>
      </c>
      <c r="J910" s="50" t="s">
        <v>70</v>
      </c>
      <c r="K910" s="36">
        <v>1925000</v>
      </c>
      <c r="L910" s="36">
        <f t="shared" ref="L910" si="446">I910*K910</f>
        <v>2310000000</v>
      </c>
      <c r="M910" s="193">
        <f>93*12</f>
        <v>1116</v>
      </c>
      <c r="N910" s="193" t="s">
        <v>70</v>
      </c>
      <c r="O910" s="36">
        <v>1925000</v>
      </c>
      <c r="P910" s="36">
        <f t="shared" ref="P910" si="447">M910*O910</f>
        <v>2148300000</v>
      </c>
      <c r="Q910" s="58"/>
    </row>
    <row r="911" spans="1:17">
      <c r="A911" s="37"/>
      <c r="B911" s="52"/>
      <c r="C911" s="289" t="s">
        <v>920</v>
      </c>
      <c r="D911" s="289"/>
      <c r="E911" s="289"/>
      <c r="F911" s="289"/>
      <c r="G911" s="289"/>
      <c r="H911" s="289"/>
      <c r="I911" s="51"/>
      <c r="J911" s="51"/>
      <c r="K911" s="39"/>
      <c r="L911" s="39"/>
      <c r="M911" s="194"/>
      <c r="N911" s="194"/>
      <c r="O911" s="39"/>
      <c r="P911" s="39"/>
      <c r="Q911" s="58"/>
    </row>
    <row r="912" spans="1:17">
      <c r="A912" s="37"/>
      <c r="B912" s="49">
        <v>6</v>
      </c>
      <c r="C912" s="182" t="s">
        <v>915</v>
      </c>
      <c r="D912" s="165"/>
      <c r="E912" s="165"/>
      <c r="F912" s="165"/>
      <c r="G912" s="165"/>
      <c r="H912" s="166"/>
      <c r="I912" s="50"/>
      <c r="J912" s="50"/>
      <c r="K912" s="36"/>
      <c r="L912" s="36"/>
      <c r="M912" s="193">
        <v>2</v>
      </c>
      <c r="N912" s="193" t="s">
        <v>759</v>
      </c>
      <c r="O912" s="36">
        <f>195450000+120000000</f>
        <v>315450000</v>
      </c>
      <c r="P912" s="36">
        <f>+M912*O912</f>
        <v>630900000</v>
      </c>
      <c r="Q912" s="58"/>
    </row>
    <row r="913" spans="1:18" ht="8.25" customHeight="1">
      <c r="A913" s="37"/>
      <c r="B913" s="37"/>
      <c r="C913" s="167"/>
      <c r="D913" s="168"/>
      <c r="E913" s="168"/>
      <c r="F913" s="168"/>
      <c r="G913" s="168"/>
      <c r="H913" s="169"/>
      <c r="I913" s="51"/>
      <c r="J913" s="51"/>
      <c r="K913" s="39"/>
      <c r="L913" s="39"/>
      <c r="M913" s="194"/>
      <c r="N913" s="194"/>
      <c r="O913" s="39"/>
      <c r="P913" s="39"/>
      <c r="Q913" s="58"/>
    </row>
    <row r="914" spans="1:18">
      <c r="A914" s="140" t="s">
        <v>688</v>
      </c>
      <c r="B914" s="292" t="s">
        <v>689</v>
      </c>
      <c r="C914" s="292"/>
      <c r="D914" s="292"/>
      <c r="E914" s="292"/>
      <c r="F914" s="292"/>
      <c r="G914" s="292"/>
      <c r="H914" s="292"/>
      <c r="I914" s="103"/>
      <c r="J914" s="103"/>
      <c r="K914" s="32"/>
      <c r="L914" s="94">
        <f>SUM(L915:L918)</f>
        <v>2008000000</v>
      </c>
      <c r="M914" s="203"/>
      <c r="N914" s="203"/>
      <c r="O914" s="32"/>
      <c r="P914" s="94">
        <f>SUM(P915:P918)</f>
        <v>2802000000</v>
      </c>
      <c r="Q914" s="58">
        <v>2791545300</v>
      </c>
      <c r="R914" t="s">
        <v>925</v>
      </c>
    </row>
    <row r="915" spans="1:18">
      <c r="A915" s="31"/>
      <c r="B915" s="31">
        <v>1</v>
      </c>
      <c r="C915" s="291" t="s">
        <v>690</v>
      </c>
      <c r="D915" s="291"/>
      <c r="E915" s="291"/>
      <c r="F915" s="291"/>
      <c r="G915" s="291"/>
      <c r="H915" s="291"/>
      <c r="I915" s="50">
        <v>8</v>
      </c>
      <c r="J915" s="50" t="s">
        <v>691</v>
      </c>
      <c r="K915" s="36">
        <v>36000000</v>
      </c>
      <c r="L915" s="36">
        <f>I915*K915</f>
        <v>288000000</v>
      </c>
      <c r="M915" s="193">
        <v>12</v>
      </c>
      <c r="N915" s="193" t="s">
        <v>691</v>
      </c>
      <c r="O915" s="36">
        <v>36000000</v>
      </c>
      <c r="P915" s="36">
        <f>M915*O915</f>
        <v>432000000</v>
      </c>
      <c r="Q915" s="58"/>
    </row>
    <row r="916" spans="1:18">
      <c r="A916" s="37"/>
      <c r="B916" s="52"/>
      <c r="C916" s="289" t="s">
        <v>922</v>
      </c>
      <c r="D916" s="289"/>
      <c r="E916" s="289"/>
      <c r="F916" s="289"/>
      <c r="G916" s="289"/>
      <c r="H916" s="289"/>
      <c r="I916" s="51"/>
      <c r="J916" s="51"/>
      <c r="K916" s="39"/>
      <c r="L916" s="39"/>
      <c r="M916" s="194"/>
      <c r="N916" s="194"/>
      <c r="O916" s="39"/>
      <c r="P916" s="39"/>
      <c r="Q916" s="58"/>
    </row>
    <row r="917" spans="1:18">
      <c r="A917" s="49"/>
      <c r="B917" s="31">
        <v>2</v>
      </c>
      <c r="C917" s="291" t="s">
        <v>693</v>
      </c>
      <c r="D917" s="291"/>
      <c r="E917" s="291"/>
      <c r="F917" s="291"/>
      <c r="G917" s="291"/>
      <c r="H917" s="291"/>
      <c r="I917" s="50">
        <v>8</v>
      </c>
      <c r="J917" s="50" t="s">
        <v>691</v>
      </c>
      <c r="K917" s="36">
        <v>215000000</v>
      </c>
      <c r="L917" s="36">
        <f>I917*K917</f>
        <v>1720000000</v>
      </c>
      <c r="M917" s="193">
        <v>12</v>
      </c>
      <c r="N917" s="193" t="s">
        <v>691</v>
      </c>
      <c r="O917" s="36">
        <f>215000000-17500000</f>
        <v>197500000</v>
      </c>
      <c r="P917" s="36">
        <f>M917*O917</f>
        <v>2370000000</v>
      </c>
      <c r="Q917" s="58"/>
    </row>
    <row r="918" spans="1:18">
      <c r="A918" s="52"/>
      <c r="B918" s="52"/>
      <c r="C918" s="289" t="s">
        <v>694</v>
      </c>
      <c r="D918" s="289"/>
      <c r="E918" s="289"/>
      <c r="F918" s="289"/>
      <c r="G918" s="289"/>
      <c r="H918" s="289"/>
      <c r="I918" s="51"/>
      <c r="J918" s="51"/>
      <c r="K918" s="39"/>
      <c r="L918" s="39"/>
      <c r="M918" s="194"/>
      <c r="N918" s="194"/>
      <c r="O918" s="39"/>
      <c r="P918" s="39"/>
      <c r="Q918" s="58"/>
    </row>
    <row r="919" spans="1:18">
      <c r="A919" s="139" t="s">
        <v>695</v>
      </c>
      <c r="B919" s="292" t="s">
        <v>696</v>
      </c>
      <c r="C919" s="292"/>
      <c r="D919" s="292"/>
      <c r="E919" s="292"/>
      <c r="F919" s="292"/>
      <c r="G919" s="292"/>
      <c r="H919" s="292"/>
      <c r="I919" s="103"/>
      <c r="J919" s="24"/>
      <c r="K919" s="32"/>
      <c r="L919" s="94"/>
      <c r="M919" s="203"/>
      <c r="N919" s="96"/>
      <c r="O919" s="32"/>
      <c r="P919" s="94"/>
      <c r="Q919" s="58"/>
    </row>
    <row r="920" spans="1:18">
      <c r="A920" s="31"/>
      <c r="B920" s="31">
        <v>1</v>
      </c>
      <c r="C920" s="291" t="s">
        <v>697</v>
      </c>
      <c r="D920" s="291"/>
      <c r="E920" s="291"/>
      <c r="F920" s="291"/>
      <c r="G920" s="291"/>
      <c r="H920" s="291"/>
      <c r="I920" s="50"/>
      <c r="J920" s="34"/>
      <c r="K920" s="36"/>
      <c r="L920" s="36"/>
      <c r="M920" s="193"/>
      <c r="N920" s="189"/>
      <c r="O920" s="36"/>
      <c r="P920" s="36"/>
      <c r="Q920" s="58"/>
    </row>
    <row r="921" spans="1:18">
      <c r="A921" s="52"/>
      <c r="B921" s="52"/>
      <c r="C921" s="289" t="s">
        <v>698</v>
      </c>
      <c r="D921" s="289"/>
      <c r="E921" s="289"/>
      <c r="F921" s="289"/>
      <c r="G921" s="289"/>
      <c r="H921" s="289"/>
      <c r="I921" s="51"/>
      <c r="J921" s="38"/>
      <c r="K921" s="39"/>
      <c r="L921" s="39"/>
      <c r="M921" s="194"/>
      <c r="N921" s="191"/>
      <c r="O921" s="39"/>
      <c r="P921" s="39"/>
      <c r="Q921" s="58"/>
    </row>
    <row r="922" spans="1:18">
      <c r="A922" s="100" t="s">
        <v>699</v>
      </c>
      <c r="B922" s="386" t="s">
        <v>700</v>
      </c>
      <c r="C922" s="386"/>
      <c r="D922" s="386"/>
      <c r="E922" s="386"/>
      <c r="F922" s="386"/>
      <c r="G922" s="386"/>
      <c r="H922" s="386"/>
      <c r="I922" s="24"/>
      <c r="J922" s="24"/>
      <c r="K922" s="32"/>
      <c r="L922" s="94">
        <f>SUM(L923:L928)</f>
        <v>2911800000</v>
      </c>
      <c r="M922" s="96"/>
      <c r="N922" s="96"/>
      <c r="O922" s="32"/>
      <c r="P922" s="94">
        <f>SUM(P923:P929)</f>
        <v>3405360000</v>
      </c>
      <c r="Q922" s="58">
        <v>3369640200</v>
      </c>
      <c r="R922" t="s">
        <v>926</v>
      </c>
    </row>
    <row r="923" spans="1:18">
      <c r="A923" s="49"/>
      <c r="B923" s="101">
        <v>1</v>
      </c>
      <c r="C923" s="291" t="s">
        <v>701</v>
      </c>
      <c r="D923" s="291"/>
      <c r="E923" s="291"/>
      <c r="F923" s="291"/>
      <c r="G923" s="291"/>
      <c r="H923" s="291"/>
      <c r="I923" s="50">
        <f>17*12</f>
        <v>204</v>
      </c>
      <c r="J923" s="50" t="s">
        <v>70</v>
      </c>
      <c r="K923" s="36">
        <v>1850000</v>
      </c>
      <c r="L923" s="36">
        <f>I923*K923</f>
        <v>377400000</v>
      </c>
      <c r="M923" s="193">
        <f>17*12</f>
        <v>204</v>
      </c>
      <c r="N923" s="193" t="s">
        <v>70</v>
      </c>
      <c r="O923" s="36">
        <v>1850000</v>
      </c>
      <c r="P923" s="36">
        <f>M923*O923</f>
        <v>377400000</v>
      </c>
      <c r="Q923" s="58"/>
    </row>
    <row r="924" spans="1:18">
      <c r="A924" s="37"/>
      <c r="B924" s="105"/>
      <c r="C924" s="289" t="s">
        <v>880</v>
      </c>
      <c r="D924" s="289"/>
      <c r="E924" s="289"/>
      <c r="F924" s="289"/>
      <c r="G924" s="289"/>
      <c r="H924" s="289"/>
      <c r="I924" s="51"/>
      <c r="J924" s="51"/>
      <c r="K924" s="39"/>
      <c r="L924" s="39"/>
      <c r="M924" s="194"/>
      <c r="N924" s="194"/>
      <c r="O924" s="39"/>
      <c r="P924" s="39"/>
      <c r="Q924" s="58"/>
    </row>
    <row r="925" spans="1:18">
      <c r="A925" s="49"/>
      <c r="B925" s="102">
        <v>2</v>
      </c>
      <c r="C925" s="290" t="s">
        <v>701</v>
      </c>
      <c r="D925" s="290"/>
      <c r="E925" s="290"/>
      <c r="F925" s="290"/>
      <c r="G925" s="290"/>
      <c r="H925" s="290"/>
      <c r="I925" s="50">
        <f>32*12</f>
        <v>384</v>
      </c>
      <c r="J925" s="50" t="s">
        <v>70</v>
      </c>
      <c r="K925" s="36">
        <v>1950000</v>
      </c>
      <c r="L925" s="36">
        <f t="shared" ref="L925" si="448">I925*K925</f>
        <v>748800000</v>
      </c>
      <c r="M925" s="193">
        <f>32*12</f>
        <v>384</v>
      </c>
      <c r="N925" s="193" t="s">
        <v>70</v>
      </c>
      <c r="O925" s="36">
        <v>1950000</v>
      </c>
      <c r="P925" s="36">
        <f t="shared" ref="P925" si="449">M925*O925</f>
        <v>748800000</v>
      </c>
      <c r="Q925" s="58"/>
    </row>
    <row r="926" spans="1:18">
      <c r="A926" s="37"/>
      <c r="B926" s="105"/>
      <c r="C926" s="289" t="s">
        <v>879</v>
      </c>
      <c r="D926" s="289"/>
      <c r="E926" s="289"/>
      <c r="F926" s="289"/>
      <c r="G926" s="289"/>
      <c r="H926" s="289"/>
      <c r="I926" s="51"/>
      <c r="J926" s="51"/>
      <c r="K926" s="39"/>
      <c r="L926" s="39"/>
      <c r="M926" s="194"/>
      <c r="N926" s="194"/>
      <c r="O926" s="39"/>
      <c r="P926" s="39"/>
      <c r="Q926" s="58"/>
    </row>
    <row r="927" spans="1:18">
      <c r="A927" s="49"/>
      <c r="B927" s="101">
        <v>3</v>
      </c>
      <c r="C927" s="291" t="s">
        <v>701</v>
      </c>
      <c r="D927" s="291"/>
      <c r="E927" s="291"/>
      <c r="F927" s="291"/>
      <c r="G927" s="291"/>
      <c r="H927" s="291"/>
      <c r="I927" s="50">
        <f>96*12</f>
        <v>1152</v>
      </c>
      <c r="J927" s="50" t="s">
        <v>70</v>
      </c>
      <c r="K927" s="36">
        <v>1550000</v>
      </c>
      <c r="L927" s="36">
        <f t="shared" ref="L927" si="450">I927*K927</f>
        <v>1785600000</v>
      </c>
      <c r="M927" s="193">
        <f>96*12</f>
        <v>1152</v>
      </c>
      <c r="N927" s="193" t="s">
        <v>70</v>
      </c>
      <c r="O927" s="36">
        <v>1550000</v>
      </c>
      <c r="P927" s="36">
        <f t="shared" ref="P927" si="451">M927*O927</f>
        <v>1785600000</v>
      </c>
      <c r="Q927" s="58"/>
    </row>
    <row r="928" spans="1:18">
      <c r="A928" s="37"/>
      <c r="B928" s="52"/>
      <c r="C928" s="289" t="s">
        <v>878</v>
      </c>
      <c r="D928" s="289"/>
      <c r="E928" s="289"/>
      <c r="F928" s="289"/>
      <c r="G928" s="289"/>
      <c r="H928" s="289"/>
      <c r="I928" s="51"/>
      <c r="J928" s="51"/>
      <c r="K928" s="39"/>
      <c r="L928" s="39"/>
      <c r="M928" s="194"/>
      <c r="N928" s="194"/>
      <c r="O928" s="39"/>
      <c r="P928" s="39"/>
      <c r="Q928" s="58"/>
    </row>
    <row r="929" spans="1:18">
      <c r="A929" s="37"/>
      <c r="B929" s="60">
        <v>4</v>
      </c>
      <c r="C929" s="291" t="s">
        <v>919</v>
      </c>
      <c r="D929" s="291"/>
      <c r="E929" s="291"/>
      <c r="F929" s="291"/>
      <c r="G929" s="291"/>
      <c r="H929" s="291"/>
      <c r="I929" s="50"/>
      <c r="J929" s="34"/>
      <c r="K929" s="36"/>
      <c r="L929" s="36"/>
      <c r="M929" s="193">
        <v>2</v>
      </c>
      <c r="N929" s="189" t="s">
        <v>759</v>
      </c>
      <c r="O929" s="36">
        <v>246780000</v>
      </c>
      <c r="P929" s="36">
        <f>+M929*O929</f>
        <v>493560000</v>
      </c>
      <c r="Q929" s="58"/>
    </row>
    <row r="930" spans="1:18">
      <c r="A930" s="140" t="s">
        <v>702</v>
      </c>
      <c r="B930" s="321" t="s">
        <v>703</v>
      </c>
      <c r="C930" s="321"/>
      <c r="D930" s="321"/>
      <c r="E930" s="321"/>
      <c r="F930" s="321"/>
      <c r="G930" s="321"/>
      <c r="H930" s="321"/>
      <c r="I930" s="24"/>
      <c r="J930" s="13"/>
      <c r="K930" s="13"/>
      <c r="L930" s="23">
        <f>SUM(L931:L940)</f>
        <v>215140000</v>
      </c>
      <c r="M930" s="96"/>
      <c r="N930" s="97"/>
      <c r="O930" s="97"/>
      <c r="P930" s="23">
        <f>SUM(P931:P940)</f>
        <v>318456000</v>
      </c>
      <c r="Q930" s="58">
        <v>287636000</v>
      </c>
      <c r="R930" t="s">
        <v>927</v>
      </c>
    </row>
    <row r="931" spans="1:18">
      <c r="A931" s="31"/>
      <c r="B931" s="31">
        <v>1</v>
      </c>
      <c r="C931" s="291" t="s">
        <v>704</v>
      </c>
      <c r="D931" s="291"/>
      <c r="E931" s="291"/>
      <c r="F931" s="291"/>
      <c r="G931" s="291"/>
      <c r="H931" s="291"/>
      <c r="I931" s="50">
        <f>4*9</f>
        <v>36</v>
      </c>
      <c r="J931" s="50" t="s">
        <v>705</v>
      </c>
      <c r="K931" s="36">
        <v>3883000</v>
      </c>
      <c r="L931" s="36">
        <f>I931*K931</f>
        <v>139788000</v>
      </c>
      <c r="M931" s="193">
        <f>4*12</f>
        <v>48</v>
      </c>
      <c r="N931" s="193" t="s">
        <v>705</v>
      </c>
      <c r="O931" s="36">
        <v>4430000</v>
      </c>
      <c r="P931" s="36">
        <f>M931*O931</f>
        <v>212640000</v>
      </c>
      <c r="Q931" s="58"/>
    </row>
    <row r="932" spans="1:18">
      <c r="A932" s="37"/>
      <c r="B932" s="52"/>
      <c r="C932" s="289" t="s">
        <v>898</v>
      </c>
      <c r="D932" s="289"/>
      <c r="E932" s="289"/>
      <c r="F932" s="289"/>
      <c r="G932" s="289"/>
      <c r="H932" s="289"/>
      <c r="I932" s="51"/>
      <c r="J932" s="51"/>
      <c r="K932" s="39"/>
      <c r="L932" s="39"/>
      <c r="M932" s="194"/>
      <c r="N932" s="194"/>
      <c r="O932" s="39"/>
      <c r="P932" s="39"/>
      <c r="Q932" s="58"/>
    </row>
    <row r="933" spans="1:18">
      <c r="A933" s="49"/>
      <c r="B933" s="106">
        <v>2</v>
      </c>
      <c r="C933" s="291" t="s">
        <v>704</v>
      </c>
      <c r="D933" s="291"/>
      <c r="E933" s="291"/>
      <c r="F933" s="291"/>
      <c r="G933" s="291"/>
      <c r="H933" s="291"/>
      <c r="I933" s="89">
        <f>1*9</f>
        <v>9</v>
      </c>
      <c r="J933" s="50" t="s">
        <v>705</v>
      </c>
      <c r="K933" s="43">
        <v>4315000</v>
      </c>
      <c r="L933" s="36">
        <f t="shared" ref="L933" si="452">I933*K933</f>
        <v>38835000</v>
      </c>
      <c r="M933" s="199">
        <v>12</v>
      </c>
      <c r="N933" s="193" t="s">
        <v>705</v>
      </c>
      <c r="O933" s="43">
        <v>4920000</v>
      </c>
      <c r="P933" s="36">
        <f t="shared" ref="P933" si="453">M933*O933</f>
        <v>59040000</v>
      </c>
      <c r="Q933" s="58"/>
    </row>
    <row r="934" spans="1:18">
      <c r="A934" s="37"/>
      <c r="B934" s="107"/>
      <c r="C934" s="289" t="s">
        <v>706</v>
      </c>
      <c r="D934" s="289"/>
      <c r="E934" s="289"/>
      <c r="F934" s="289"/>
      <c r="G934" s="289"/>
      <c r="H934" s="289"/>
      <c r="I934" s="51"/>
      <c r="J934" s="51"/>
      <c r="K934" s="39"/>
      <c r="L934" s="39"/>
      <c r="M934" s="194"/>
      <c r="N934" s="194"/>
      <c r="O934" s="39"/>
      <c r="P934" s="39"/>
      <c r="Q934" s="58"/>
    </row>
    <row r="935" spans="1:18">
      <c r="A935" s="150"/>
      <c r="B935" s="31">
        <v>3</v>
      </c>
      <c r="C935" s="291" t="s">
        <v>704</v>
      </c>
      <c r="D935" s="291"/>
      <c r="E935" s="291"/>
      <c r="F935" s="291"/>
      <c r="G935" s="291"/>
      <c r="H935" s="291"/>
      <c r="I935" s="89">
        <f>1*9</f>
        <v>9</v>
      </c>
      <c r="J935" s="50" t="s">
        <v>705</v>
      </c>
      <c r="K935" s="43">
        <v>1213000</v>
      </c>
      <c r="L935" s="36">
        <f t="shared" ref="L935" si="454">I935*K935</f>
        <v>10917000</v>
      </c>
      <c r="M935" s="199">
        <v>12</v>
      </c>
      <c r="N935" s="193" t="s">
        <v>705</v>
      </c>
      <c r="O935" s="43">
        <v>1383000</v>
      </c>
      <c r="P935" s="36">
        <f t="shared" ref="P935" si="455">M935*O935</f>
        <v>16596000</v>
      </c>
      <c r="Q935" s="58"/>
    </row>
    <row r="936" spans="1:18">
      <c r="A936" s="30"/>
      <c r="B936" s="52"/>
      <c r="C936" s="289" t="s">
        <v>707</v>
      </c>
      <c r="D936" s="289"/>
      <c r="E936" s="289"/>
      <c r="F936" s="289"/>
      <c r="G936" s="289"/>
      <c r="H936" s="289"/>
      <c r="I936" s="51"/>
      <c r="J936" s="51"/>
      <c r="K936" s="39"/>
      <c r="L936" s="39"/>
      <c r="M936" s="194"/>
      <c r="N936" s="194"/>
      <c r="O936" s="39"/>
      <c r="P936" s="39"/>
      <c r="Q936" s="58"/>
    </row>
    <row r="937" spans="1:18">
      <c r="A937" s="150"/>
      <c r="B937" s="31">
        <v>4</v>
      </c>
      <c r="C937" s="294" t="s">
        <v>708</v>
      </c>
      <c r="D937" s="294"/>
      <c r="E937" s="294"/>
      <c r="F937" s="294"/>
      <c r="G937" s="294"/>
      <c r="H937" s="294"/>
      <c r="I937" s="89">
        <f>2*12</f>
        <v>24</v>
      </c>
      <c r="J937" s="50" t="s">
        <v>705</v>
      </c>
      <c r="K937" s="43">
        <v>150000</v>
      </c>
      <c r="L937" s="36">
        <f t="shared" ref="L937" si="456">I937*K937</f>
        <v>3600000</v>
      </c>
      <c r="M937" s="199">
        <f>2*12</f>
        <v>24</v>
      </c>
      <c r="N937" s="193" t="s">
        <v>705</v>
      </c>
      <c r="O937" s="43">
        <v>150000</v>
      </c>
      <c r="P937" s="36">
        <f t="shared" ref="P937" si="457">M937*O937</f>
        <v>3600000</v>
      </c>
      <c r="Q937" s="58"/>
    </row>
    <row r="938" spans="1:18">
      <c r="A938" s="30"/>
      <c r="B938" s="52"/>
      <c r="C938" s="289" t="s">
        <v>180</v>
      </c>
      <c r="D938" s="289"/>
      <c r="E938" s="289"/>
      <c r="F938" s="289"/>
      <c r="G938" s="289"/>
      <c r="H938" s="289"/>
      <c r="I938" s="51"/>
      <c r="J938" s="51"/>
      <c r="K938" s="39"/>
      <c r="L938" s="39"/>
      <c r="M938" s="194"/>
      <c r="N938" s="194"/>
      <c r="O938" s="39"/>
      <c r="P938" s="39"/>
      <c r="Q938" s="58"/>
    </row>
    <row r="939" spans="1:18">
      <c r="A939" s="150"/>
      <c r="B939" s="31">
        <v>5</v>
      </c>
      <c r="C939" s="291" t="s">
        <v>709</v>
      </c>
      <c r="D939" s="291"/>
      <c r="E939" s="291"/>
      <c r="F939" s="291"/>
      <c r="G939" s="291"/>
      <c r="H939" s="291"/>
      <c r="I939" s="89">
        <v>1</v>
      </c>
      <c r="J939" s="89" t="s">
        <v>62</v>
      </c>
      <c r="K939" s="43">
        <v>22000000</v>
      </c>
      <c r="L939" s="36">
        <f t="shared" ref="L939" si="458">I939*K939</f>
        <v>22000000</v>
      </c>
      <c r="M939" s="199">
        <v>1</v>
      </c>
      <c r="N939" s="199" t="s">
        <v>62</v>
      </c>
      <c r="O939" s="43">
        <f>6*O931</f>
        <v>26580000</v>
      </c>
      <c r="P939" s="36">
        <f t="shared" ref="P939" si="459">M939*O939</f>
        <v>26580000</v>
      </c>
      <c r="Q939" s="58"/>
    </row>
    <row r="940" spans="1:18">
      <c r="A940" s="30"/>
      <c r="B940" s="52"/>
      <c r="C940" s="289" t="s">
        <v>899</v>
      </c>
      <c r="D940" s="289"/>
      <c r="E940" s="289"/>
      <c r="F940" s="289"/>
      <c r="G940" s="289"/>
      <c r="H940" s="289"/>
      <c r="I940" s="51"/>
      <c r="J940" s="51"/>
      <c r="K940" s="39"/>
      <c r="L940" s="39"/>
      <c r="M940" s="194"/>
      <c r="N940" s="194"/>
      <c r="O940" s="39"/>
      <c r="P940" s="39"/>
      <c r="Q940" s="58"/>
    </row>
    <row r="941" spans="1:18">
      <c r="A941" s="140" t="s">
        <v>896</v>
      </c>
      <c r="B941" s="321" t="s">
        <v>897</v>
      </c>
      <c r="C941" s="321"/>
      <c r="D941" s="321"/>
      <c r="E941" s="321"/>
      <c r="F941" s="321"/>
      <c r="G941" s="321"/>
      <c r="H941" s="321"/>
      <c r="I941" s="103"/>
      <c r="J941" s="24"/>
      <c r="K941" s="32"/>
      <c r="L941" s="94">
        <f>SUM(L942)</f>
        <v>265050000</v>
      </c>
      <c r="M941" s="203"/>
      <c r="N941" s="96"/>
      <c r="O941" s="32"/>
      <c r="P941" s="94">
        <f>SUM(P942:P943)</f>
        <v>351000000</v>
      </c>
      <c r="Q941" s="58">
        <v>351000000</v>
      </c>
    </row>
    <row r="942" spans="1:18">
      <c r="A942" s="113"/>
      <c r="B942" s="119">
        <v>1</v>
      </c>
      <c r="C942" s="294" t="s">
        <v>900</v>
      </c>
      <c r="D942" s="294"/>
      <c r="E942" s="294"/>
      <c r="F942" s="294"/>
      <c r="G942" s="294"/>
      <c r="H942" s="294"/>
      <c r="I942" s="34">
        <f>10*9</f>
        <v>90</v>
      </c>
      <c r="J942" s="34" t="s">
        <v>70</v>
      </c>
      <c r="K942" s="36">
        <v>2945000</v>
      </c>
      <c r="L942" s="36">
        <f>I942*K942</f>
        <v>265050000</v>
      </c>
      <c r="M942" s="189">
        <f>10*12</f>
        <v>120</v>
      </c>
      <c r="N942" s="189" t="s">
        <v>70</v>
      </c>
      <c r="O942" s="36">
        <v>2925000</v>
      </c>
      <c r="P942" s="36">
        <f>M942*O942</f>
        <v>351000000</v>
      </c>
      <c r="Q942" s="58"/>
    </row>
    <row r="943" spans="1:18">
      <c r="A943" s="52"/>
      <c r="B943" s="52"/>
      <c r="C943" s="146"/>
      <c r="D943" s="147"/>
      <c r="E943" s="147"/>
      <c r="F943" s="147"/>
      <c r="G943" s="147"/>
      <c r="H943" s="147"/>
      <c r="I943" s="51"/>
      <c r="J943" s="38"/>
      <c r="K943" s="39"/>
      <c r="L943" s="39"/>
      <c r="M943" s="194"/>
      <c r="N943" s="191"/>
      <c r="O943" s="39"/>
      <c r="P943" s="39"/>
      <c r="Q943" s="58"/>
    </row>
    <row r="944" spans="1:18">
      <c r="A944" s="151" t="s">
        <v>711</v>
      </c>
      <c r="B944" s="384" t="s">
        <v>712</v>
      </c>
      <c r="C944" s="385"/>
      <c r="D944" s="385"/>
      <c r="E944" s="385"/>
      <c r="F944" s="385"/>
      <c r="G944" s="385"/>
      <c r="H944" s="385"/>
      <c r="I944" s="103"/>
      <c r="J944" s="24"/>
      <c r="K944" s="32"/>
      <c r="L944" s="94">
        <f>SUM(L945:L946)</f>
        <v>151200000</v>
      </c>
      <c r="M944" s="203"/>
      <c r="N944" s="96"/>
      <c r="O944" s="32"/>
      <c r="P944" s="94">
        <f>SUM(P945:P948)</f>
        <v>152200000</v>
      </c>
      <c r="Q944" s="58">
        <v>148958800</v>
      </c>
      <c r="R944" t="s">
        <v>926</v>
      </c>
    </row>
    <row r="945" spans="1:17">
      <c r="A945" s="31"/>
      <c r="B945" s="31">
        <v>1</v>
      </c>
      <c r="C945" s="294" t="s">
        <v>713</v>
      </c>
      <c r="D945" s="294"/>
      <c r="E945" s="294"/>
      <c r="F945" s="294"/>
      <c r="G945" s="294"/>
      <c r="H945" s="294"/>
      <c r="I945" s="50">
        <f>7*12</f>
        <v>84</v>
      </c>
      <c r="J945" s="34" t="s">
        <v>70</v>
      </c>
      <c r="K945" s="36">
        <v>1800000</v>
      </c>
      <c r="L945" s="36">
        <f>I945*K945</f>
        <v>151200000</v>
      </c>
      <c r="M945" s="193">
        <f>7*12</f>
        <v>84</v>
      </c>
      <c r="N945" s="189" t="s">
        <v>70</v>
      </c>
      <c r="O945" s="36">
        <v>1550000</v>
      </c>
      <c r="P945" s="36">
        <f>M945*O945</f>
        <v>130200000</v>
      </c>
      <c r="Q945" s="58"/>
    </row>
    <row r="946" spans="1:17">
      <c r="A946" s="37"/>
      <c r="B946" s="52"/>
      <c r="C946" s="327" t="s">
        <v>881</v>
      </c>
      <c r="D946" s="327"/>
      <c r="E946" s="327"/>
      <c r="F946" s="327"/>
      <c r="G946" s="327"/>
      <c r="H946" s="327"/>
      <c r="I946" s="51"/>
      <c r="J946" s="38"/>
      <c r="K946" s="39"/>
      <c r="L946" s="39"/>
      <c r="M946" s="194"/>
      <c r="N946" s="191"/>
      <c r="O946" s="39"/>
      <c r="P946" s="39"/>
      <c r="Q946" s="58"/>
    </row>
    <row r="947" spans="1:17">
      <c r="A947" s="30"/>
      <c r="B947" s="31">
        <v>2</v>
      </c>
      <c r="C947" s="291" t="s">
        <v>919</v>
      </c>
      <c r="D947" s="291"/>
      <c r="E947" s="291"/>
      <c r="F947" s="291"/>
      <c r="G947" s="291"/>
      <c r="H947" s="291"/>
      <c r="I947" s="50"/>
      <c r="J947" s="34"/>
      <c r="K947" s="36"/>
      <c r="L947" s="36"/>
      <c r="M947" s="193">
        <v>2</v>
      </c>
      <c r="N947" s="189" t="s">
        <v>89</v>
      </c>
      <c r="O947" s="36">
        <v>11000000</v>
      </c>
      <c r="P947" s="36">
        <f>+M947*O947</f>
        <v>22000000</v>
      </c>
      <c r="Q947" s="58"/>
    </row>
    <row r="948" spans="1:17">
      <c r="A948" s="30"/>
      <c r="B948" s="63"/>
      <c r="C948" s="161"/>
      <c r="D948" s="162"/>
      <c r="E948" s="162"/>
      <c r="F948" s="162"/>
      <c r="G948" s="162"/>
      <c r="H948" s="163"/>
      <c r="I948" s="51"/>
      <c r="J948" s="38"/>
      <c r="K948" s="39"/>
      <c r="L948" s="39"/>
      <c r="M948" s="194"/>
      <c r="N948" s="191"/>
      <c r="O948" s="39"/>
      <c r="P948" s="39"/>
      <c r="Q948" s="58"/>
    </row>
    <row r="949" spans="1:17">
      <c r="A949" s="152" t="s">
        <v>714</v>
      </c>
      <c r="B949" s="384" t="s">
        <v>715</v>
      </c>
      <c r="C949" s="385"/>
      <c r="D949" s="385"/>
      <c r="E949" s="385"/>
      <c r="F949" s="385"/>
      <c r="G949" s="385"/>
      <c r="H949" s="385"/>
      <c r="I949" s="103"/>
      <c r="J949" s="13"/>
      <c r="K949" s="13"/>
      <c r="L949" s="23">
        <f>SUM(L950:L951)</f>
        <v>273000000</v>
      </c>
      <c r="M949" s="203"/>
      <c r="N949" s="97"/>
      <c r="O949" s="97"/>
      <c r="P949" s="23">
        <f>SUM(P950:P952)</f>
        <v>290400000</v>
      </c>
      <c r="Q949" s="58">
        <v>279972500</v>
      </c>
    </row>
    <row r="950" spans="1:17">
      <c r="A950" s="31"/>
      <c r="B950" s="31">
        <v>1</v>
      </c>
      <c r="C950" s="294" t="s">
        <v>716</v>
      </c>
      <c r="D950" s="294"/>
      <c r="E950" s="294"/>
      <c r="F950" s="294"/>
      <c r="G950" s="294"/>
      <c r="H950" s="294"/>
      <c r="I950" s="50">
        <f>13*12</f>
        <v>156</v>
      </c>
      <c r="J950" s="34"/>
      <c r="K950" s="36">
        <v>1750000</v>
      </c>
      <c r="L950" s="36">
        <f>I950*K950</f>
        <v>273000000</v>
      </c>
      <c r="M950" s="193">
        <f>13*12</f>
        <v>156</v>
      </c>
      <c r="N950" s="189" t="s">
        <v>70</v>
      </c>
      <c r="O950" s="36">
        <v>1600000</v>
      </c>
      <c r="P950" s="36">
        <f>M950*O950</f>
        <v>249600000</v>
      </c>
      <c r="Q950" s="58"/>
    </row>
    <row r="951" spans="1:17">
      <c r="A951" s="37"/>
      <c r="B951" s="52"/>
      <c r="C951" s="327" t="s">
        <v>882</v>
      </c>
      <c r="D951" s="327"/>
      <c r="E951" s="327"/>
      <c r="F951" s="327"/>
      <c r="G951" s="327"/>
      <c r="H951" s="327"/>
      <c r="I951" s="51"/>
      <c r="J951" s="38"/>
      <c r="K951" s="39"/>
      <c r="L951" s="39"/>
      <c r="M951" s="194"/>
      <c r="N951" s="191"/>
      <c r="O951" s="39"/>
      <c r="P951" s="39"/>
      <c r="Q951" s="58"/>
    </row>
    <row r="952" spans="1:17">
      <c r="A952" s="30"/>
      <c r="B952" s="31">
        <v>2</v>
      </c>
      <c r="C952" s="291" t="s">
        <v>919</v>
      </c>
      <c r="D952" s="291"/>
      <c r="E952" s="291"/>
      <c r="F952" s="291"/>
      <c r="G952" s="291"/>
      <c r="H952" s="291"/>
      <c r="I952" s="50"/>
      <c r="J952" s="34"/>
      <c r="K952" s="36"/>
      <c r="L952" s="36"/>
      <c r="M952" s="193">
        <v>2</v>
      </c>
      <c r="N952" s="189" t="s">
        <v>89</v>
      </c>
      <c r="O952" s="36">
        <v>20400000</v>
      </c>
      <c r="P952" s="36">
        <f>+M952*O952</f>
        <v>40800000</v>
      </c>
      <c r="Q952" s="58"/>
    </row>
    <row r="953" spans="1:17">
      <c r="A953" s="152" t="s">
        <v>717</v>
      </c>
      <c r="B953" s="384" t="s">
        <v>718</v>
      </c>
      <c r="C953" s="385"/>
      <c r="D953" s="385"/>
      <c r="E953" s="385"/>
      <c r="F953" s="385"/>
      <c r="G953" s="385"/>
      <c r="H953" s="385"/>
      <c r="I953" s="50"/>
      <c r="J953" s="13"/>
      <c r="K953" s="13"/>
      <c r="L953" s="23">
        <f>SUM(L954)</f>
        <v>42500000</v>
      </c>
      <c r="M953" s="193"/>
      <c r="N953" s="97"/>
      <c r="O953" s="97"/>
      <c r="P953" s="23">
        <f>SUM(P954:P955)</f>
        <v>42500000</v>
      </c>
      <c r="Q953" s="58">
        <v>30000000</v>
      </c>
    </row>
    <row r="954" spans="1:17">
      <c r="A954" s="31"/>
      <c r="B954" s="31">
        <v>1</v>
      </c>
      <c r="C954" s="294" t="s">
        <v>719</v>
      </c>
      <c r="D954" s="294"/>
      <c r="E954" s="294"/>
      <c r="F954" s="294"/>
      <c r="G954" s="294"/>
      <c r="H954" s="294"/>
      <c r="I954" s="50">
        <v>1</v>
      </c>
      <c r="J954" s="34" t="s">
        <v>635</v>
      </c>
      <c r="K954" s="36">
        <v>42500000</v>
      </c>
      <c r="L954" s="104">
        <f>I954*K954</f>
        <v>42500000</v>
      </c>
      <c r="M954" s="193">
        <v>1</v>
      </c>
      <c r="N954" s="189" t="s">
        <v>635</v>
      </c>
      <c r="O954" s="36">
        <v>42500000</v>
      </c>
      <c r="P954" s="104">
        <f>M954*O954</f>
        <v>42500000</v>
      </c>
      <c r="Q954" s="58"/>
    </row>
    <row r="955" spans="1:17">
      <c r="A955" s="37"/>
      <c r="B955" s="52"/>
      <c r="C955" s="327" t="s">
        <v>720</v>
      </c>
      <c r="D955" s="327"/>
      <c r="E955" s="327"/>
      <c r="F955" s="327"/>
      <c r="G955" s="327"/>
      <c r="H955" s="327"/>
      <c r="I955" s="51"/>
      <c r="J955" s="38"/>
      <c r="K955" s="39"/>
      <c r="L955" s="39"/>
      <c r="M955" s="194"/>
      <c r="N955" s="191"/>
      <c r="O955" s="39"/>
      <c r="P955" s="39"/>
      <c r="Q955" s="58"/>
    </row>
    <row r="956" spans="1:17">
      <c r="A956" s="154" t="s">
        <v>721</v>
      </c>
      <c r="B956" s="346" t="s">
        <v>722</v>
      </c>
      <c r="C956" s="347"/>
      <c r="D956" s="347"/>
      <c r="E956" s="347"/>
      <c r="F956" s="347"/>
      <c r="G956" s="347"/>
      <c r="H956" s="347"/>
      <c r="I956" s="103"/>
      <c r="J956" s="13"/>
      <c r="K956" s="22"/>
      <c r="L956" s="26">
        <f>SUM(L957)</f>
        <v>1770000</v>
      </c>
      <c r="M956" s="203"/>
      <c r="N956" s="97"/>
      <c r="O956" s="22"/>
      <c r="P956" s="26">
        <f>SUM(P957:P958)</f>
        <v>1770000</v>
      </c>
      <c r="Q956" s="58">
        <v>0</v>
      </c>
    </row>
    <row r="957" spans="1:17">
      <c r="A957" s="148"/>
      <c r="B957" s="148">
        <v>1</v>
      </c>
      <c r="C957" s="333" t="s">
        <v>723</v>
      </c>
      <c r="D957" s="334"/>
      <c r="E957" s="334"/>
      <c r="F957" s="334"/>
      <c r="G957" s="334"/>
      <c r="H957" s="334"/>
      <c r="I957" s="50">
        <v>1</v>
      </c>
      <c r="J957" s="34" t="s">
        <v>635</v>
      </c>
      <c r="K957" s="36">
        <v>1770000</v>
      </c>
      <c r="L957" s="36">
        <f>I957*K957</f>
        <v>1770000</v>
      </c>
      <c r="M957" s="193">
        <v>1</v>
      </c>
      <c r="N957" s="189" t="s">
        <v>635</v>
      </c>
      <c r="O957" s="36">
        <v>1770000</v>
      </c>
      <c r="P957" s="36">
        <f>M957*O957</f>
        <v>1770000</v>
      </c>
      <c r="Q957" s="58"/>
    </row>
    <row r="958" spans="1:17">
      <c r="A958" s="37"/>
      <c r="B958" s="52"/>
      <c r="C958" s="327" t="s">
        <v>180</v>
      </c>
      <c r="D958" s="327"/>
      <c r="E958" s="327"/>
      <c r="F958" s="327"/>
      <c r="G958" s="327"/>
      <c r="H958" s="327"/>
      <c r="I958" s="89"/>
      <c r="J958" s="42"/>
      <c r="K958" s="42"/>
      <c r="L958" s="42"/>
      <c r="M958" s="199"/>
      <c r="N958" s="192"/>
      <c r="O958" s="192"/>
      <c r="P958" s="192"/>
      <c r="Q958" s="58"/>
    </row>
    <row r="959" spans="1:17">
      <c r="A959" s="140" t="s">
        <v>724</v>
      </c>
      <c r="B959" s="321" t="s">
        <v>725</v>
      </c>
      <c r="C959" s="321"/>
      <c r="D959" s="321"/>
      <c r="E959" s="321"/>
      <c r="F959" s="321"/>
      <c r="G959" s="321"/>
      <c r="H959" s="321"/>
      <c r="I959" s="103"/>
      <c r="J959" s="24"/>
      <c r="K959" s="24"/>
      <c r="L959" s="110">
        <f>SUM(L960)</f>
        <v>10000000</v>
      </c>
      <c r="M959" s="203"/>
      <c r="N959" s="96"/>
      <c r="O959" s="96"/>
      <c r="P959" s="110">
        <f>SUM(P960:P961)</f>
        <v>10000000</v>
      </c>
      <c r="Q959" s="178">
        <v>7095710.5099999998</v>
      </c>
    </row>
    <row r="960" spans="1:17">
      <c r="A960" s="49"/>
      <c r="B960" s="31">
        <v>1</v>
      </c>
      <c r="C960" s="291" t="s">
        <v>726</v>
      </c>
      <c r="D960" s="291"/>
      <c r="E960" s="291"/>
      <c r="F960" s="291"/>
      <c r="G960" s="291"/>
      <c r="H960" s="291"/>
      <c r="I960" s="50">
        <v>1</v>
      </c>
      <c r="J960" s="34" t="s">
        <v>62</v>
      </c>
      <c r="K960" s="36">
        <v>10000000</v>
      </c>
      <c r="L960" s="36">
        <f>I960*K960</f>
        <v>10000000</v>
      </c>
      <c r="M960" s="193">
        <v>1</v>
      </c>
      <c r="N960" s="189" t="s">
        <v>62</v>
      </c>
      <c r="O960" s="36">
        <v>10000000</v>
      </c>
      <c r="P960" s="36">
        <f>M960*O960</f>
        <v>10000000</v>
      </c>
      <c r="Q960" s="58"/>
    </row>
    <row r="961" spans="1:17">
      <c r="A961" s="37"/>
      <c r="B961" s="107"/>
      <c r="C961" s="289" t="s">
        <v>180</v>
      </c>
      <c r="D961" s="289"/>
      <c r="E961" s="289"/>
      <c r="F961" s="289"/>
      <c r="G961" s="289"/>
      <c r="H961" s="289"/>
      <c r="I961" s="51"/>
      <c r="J961" s="38"/>
      <c r="K961" s="39"/>
      <c r="L961" s="39"/>
      <c r="M961" s="194"/>
      <c r="N961" s="191"/>
      <c r="O961" s="39"/>
      <c r="P961" s="39"/>
      <c r="Q961" s="58"/>
    </row>
    <row r="962" spans="1:17">
      <c r="A962" s="140" t="s">
        <v>727</v>
      </c>
      <c r="B962" s="366" t="s">
        <v>728</v>
      </c>
      <c r="C962" s="321"/>
      <c r="D962" s="321"/>
      <c r="E962" s="321"/>
      <c r="F962" s="321"/>
      <c r="G962" s="321"/>
      <c r="H962" s="321"/>
      <c r="I962" s="103"/>
      <c r="J962" s="24"/>
      <c r="K962" s="32"/>
      <c r="L962" s="94">
        <f>SUM(L963:L964)</f>
        <v>12600000</v>
      </c>
      <c r="M962" s="203"/>
      <c r="N962" s="96"/>
      <c r="O962" s="32"/>
      <c r="P962" s="94">
        <f>SUM(P963:P964)</f>
        <v>16800000</v>
      </c>
      <c r="Q962" s="58">
        <v>15884000</v>
      </c>
    </row>
    <row r="963" spans="1:17">
      <c r="A963" s="30"/>
      <c r="B963" s="31">
        <v>1</v>
      </c>
      <c r="C963" s="291" t="s">
        <v>729</v>
      </c>
      <c r="D963" s="291"/>
      <c r="E963" s="291"/>
      <c r="F963" s="291"/>
      <c r="G963" s="291"/>
      <c r="H963" s="291"/>
      <c r="I963" s="50">
        <v>9</v>
      </c>
      <c r="J963" s="34" t="s">
        <v>89</v>
      </c>
      <c r="K963" s="36">
        <v>1400000</v>
      </c>
      <c r="L963" s="36">
        <f>I963*K963</f>
        <v>12600000</v>
      </c>
      <c r="M963" s="193">
        <v>12</v>
      </c>
      <c r="N963" s="189" t="s">
        <v>89</v>
      </c>
      <c r="O963" s="36">
        <v>1400000</v>
      </c>
      <c r="P963" s="36">
        <f>M963*O963</f>
        <v>16800000</v>
      </c>
      <c r="Q963" s="58"/>
    </row>
    <row r="964" spans="1:17">
      <c r="A964" s="63"/>
      <c r="B964" s="52"/>
      <c r="C964" s="289"/>
      <c r="D964" s="289"/>
      <c r="E964" s="289"/>
      <c r="F964" s="289"/>
      <c r="G964" s="289"/>
      <c r="H964" s="289"/>
      <c r="I964" s="51"/>
      <c r="J964" s="38"/>
      <c r="K964" s="39"/>
      <c r="L964" s="39"/>
      <c r="M964" s="194"/>
      <c r="N964" s="191"/>
      <c r="O964" s="39"/>
      <c r="P964" s="39"/>
      <c r="Q964" s="58"/>
    </row>
    <row r="965" spans="1:17">
      <c r="A965" s="140" t="s">
        <v>730</v>
      </c>
      <c r="B965" s="321" t="s">
        <v>731</v>
      </c>
      <c r="C965" s="321"/>
      <c r="D965" s="321"/>
      <c r="E965" s="321"/>
      <c r="F965" s="321"/>
      <c r="G965" s="321"/>
      <c r="H965" s="321"/>
      <c r="I965" s="103"/>
      <c r="J965" s="13"/>
      <c r="K965" s="22"/>
      <c r="L965" s="26">
        <f>SUM(L966)</f>
        <v>15000000</v>
      </c>
      <c r="M965" s="203"/>
      <c r="N965" s="97"/>
      <c r="O965" s="22"/>
      <c r="P965" s="26">
        <f>SUM(P966:P967)</f>
        <v>12000000</v>
      </c>
      <c r="Q965" s="58">
        <v>10590000</v>
      </c>
    </row>
    <row r="966" spans="1:17">
      <c r="A966" s="49"/>
      <c r="B966" s="31">
        <v>1</v>
      </c>
      <c r="C966" s="291" t="s">
        <v>732</v>
      </c>
      <c r="D966" s="291"/>
      <c r="E966" s="291"/>
      <c r="F966" s="291"/>
      <c r="G966" s="291"/>
      <c r="H966" s="291"/>
      <c r="I966" s="50">
        <v>1</v>
      </c>
      <c r="J966" s="34" t="s">
        <v>635</v>
      </c>
      <c r="K966" s="36">
        <v>15000000</v>
      </c>
      <c r="L966" s="36">
        <f>I966*K966</f>
        <v>15000000</v>
      </c>
      <c r="M966" s="193">
        <v>1</v>
      </c>
      <c r="N966" s="189" t="s">
        <v>635</v>
      </c>
      <c r="O966" s="36">
        <v>12000000</v>
      </c>
      <c r="P966" s="36">
        <f>M966*O966</f>
        <v>12000000</v>
      </c>
      <c r="Q966" s="58"/>
    </row>
    <row r="967" spans="1:17">
      <c r="A967" s="37"/>
      <c r="B967" s="52"/>
      <c r="C967" s="289" t="s">
        <v>733</v>
      </c>
      <c r="D967" s="289"/>
      <c r="E967" s="289"/>
      <c r="F967" s="289"/>
      <c r="G967" s="289"/>
      <c r="H967" s="289"/>
      <c r="I967" s="51"/>
      <c r="J967" s="38"/>
      <c r="K967" s="39"/>
      <c r="L967" s="39"/>
      <c r="M967" s="194"/>
      <c r="N967" s="191"/>
      <c r="O967" s="39"/>
      <c r="P967" s="39"/>
      <c r="Q967" s="58"/>
    </row>
    <row r="968" spans="1:17">
      <c r="A968" s="140" t="s">
        <v>734</v>
      </c>
      <c r="B968" s="321" t="s">
        <v>735</v>
      </c>
      <c r="C968" s="321"/>
      <c r="D968" s="321"/>
      <c r="E968" s="321"/>
      <c r="F968" s="321"/>
      <c r="G968" s="321"/>
      <c r="H968" s="321"/>
      <c r="I968" s="103"/>
      <c r="J968" s="24"/>
      <c r="K968" s="32"/>
      <c r="L968" s="94">
        <f>SUM(L969:L972)</f>
        <v>12600000</v>
      </c>
      <c r="M968" s="203"/>
      <c r="N968" s="96"/>
      <c r="O968" s="32"/>
      <c r="P968" s="94">
        <f>SUM(P969:P972)</f>
        <v>9600000</v>
      </c>
      <c r="Q968" s="58">
        <v>9008999</v>
      </c>
    </row>
    <row r="969" spans="1:17">
      <c r="A969" s="31"/>
      <c r="B969" s="31">
        <v>1</v>
      </c>
      <c r="C969" s="291" t="s">
        <v>736</v>
      </c>
      <c r="D969" s="291"/>
      <c r="E969" s="291"/>
      <c r="F969" s="291"/>
      <c r="G969" s="291"/>
      <c r="H969" s="291"/>
      <c r="I969" s="50">
        <v>12</v>
      </c>
      <c r="J969" s="34" t="s">
        <v>182</v>
      </c>
      <c r="K969" s="36">
        <v>675000</v>
      </c>
      <c r="L969" s="36">
        <f>I969*K969</f>
        <v>8100000</v>
      </c>
      <c r="M969" s="193">
        <v>12</v>
      </c>
      <c r="N969" s="189" t="s">
        <v>182</v>
      </c>
      <c r="O969" s="36">
        <v>450000</v>
      </c>
      <c r="P969" s="36">
        <f>M969*O969</f>
        <v>5400000</v>
      </c>
      <c r="Q969" s="58"/>
    </row>
    <row r="970" spans="1:17">
      <c r="A970" s="37"/>
      <c r="B970" s="52"/>
      <c r="C970" s="289" t="s">
        <v>180</v>
      </c>
      <c r="D970" s="289"/>
      <c r="E970" s="289"/>
      <c r="F970" s="289"/>
      <c r="G970" s="289"/>
      <c r="H970" s="289"/>
      <c r="I970" s="51"/>
      <c r="J970" s="38"/>
      <c r="K970" s="39"/>
      <c r="L970" s="39"/>
      <c r="M970" s="194"/>
      <c r="N970" s="191"/>
      <c r="O970" s="39"/>
      <c r="P970" s="39"/>
      <c r="Q970" s="58"/>
    </row>
    <row r="971" spans="1:17">
      <c r="A971" s="49"/>
      <c r="B971" s="31">
        <v>2</v>
      </c>
      <c r="C971" s="291" t="s">
        <v>737</v>
      </c>
      <c r="D971" s="291"/>
      <c r="E971" s="291"/>
      <c r="F971" s="291"/>
      <c r="G971" s="291"/>
      <c r="H971" s="291"/>
      <c r="I971" s="50">
        <v>12</v>
      </c>
      <c r="J971" s="34" t="s">
        <v>182</v>
      </c>
      <c r="K971" s="36">
        <v>375000</v>
      </c>
      <c r="L971" s="36">
        <f>I971*K971</f>
        <v>4500000</v>
      </c>
      <c r="M971" s="193">
        <v>12</v>
      </c>
      <c r="N971" s="189" t="s">
        <v>182</v>
      </c>
      <c r="O971" s="36">
        <v>350000</v>
      </c>
      <c r="P971" s="36">
        <f>M971*O971</f>
        <v>4200000</v>
      </c>
      <c r="Q971" s="58"/>
    </row>
    <row r="972" spans="1:17">
      <c r="A972" s="52"/>
      <c r="B972" s="52"/>
      <c r="C972" s="289" t="s">
        <v>738</v>
      </c>
      <c r="D972" s="289"/>
      <c r="E972" s="289"/>
      <c r="F972" s="289"/>
      <c r="G972" s="289"/>
      <c r="H972" s="289"/>
      <c r="I972" s="51"/>
      <c r="J972" s="38"/>
      <c r="K972" s="39"/>
      <c r="L972" s="39"/>
      <c r="M972" s="194"/>
      <c r="N972" s="191"/>
      <c r="O972" s="39"/>
      <c r="P972" s="39"/>
      <c r="Q972" s="58"/>
    </row>
    <row r="973" spans="1:17">
      <c r="A973" s="140" t="s">
        <v>739</v>
      </c>
      <c r="B973" s="321" t="s">
        <v>740</v>
      </c>
      <c r="C973" s="321"/>
      <c r="D973" s="321"/>
      <c r="E973" s="321"/>
      <c r="F973" s="321"/>
      <c r="G973" s="321"/>
      <c r="H973" s="321"/>
      <c r="I973" s="103"/>
      <c r="J973" s="24"/>
      <c r="K973" s="32"/>
      <c r="L973" s="94">
        <f>SUM(L974)</f>
        <v>256500000</v>
      </c>
      <c r="M973" s="203"/>
      <c r="N973" s="96"/>
      <c r="O973" s="32"/>
      <c r="P973" s="94">
        <f>SUM(P974:P975)</f>
        <v>288000000</v>
      </c>
      <c r="Q973" s="58">
        <v>295093880</v>
      </c>
    </row>
    <row r="974" spans="1:17">
      <c r="A974" s="31"/>
      <c r="B974" s="31">
        <v>1</v>
      </c>
      <c r="C974" s="291" t="s">
        <v>741</v>
      </c>
      <c r="D974" s="291"/>
      <c r="E974" s="291"/>
      <c r="F974" s="291"/>
      <c r="G974" s="291"/>
      <c r="H974" s="291"/>
      <c r="I974" s="50">
        <v>12</v>
      </c>
      <c r="J974" s="34" t="s">
        <v>691</v>
      </c>
      <c r="K974" s="36">
        <v>21375000</v>
      </c>
      <c r="L974" s="36">
        <f>I974*K974</f>
        <v>256500000</v>
      </c>
      <c r="M974" s="193">
        <v>12</v>
      </c>
      <c r="N974" s="189" t="s">
        <v>691</v>
      </c>
      <c r="O974" s="36">
        <v>24000000</v>
      </c>
      <c r="P974" s="36">
        <f>M974*O974</f>
        <v>288000000</v>
      </c>
      <c r="Q974" s="58"/>
    </row>
    <row r="975" spans="1:17">
      <c r="A975" s="52"/>
      <c r="B975" s="52"/>
      <c r="C975" s="289" t="s">
        <v>858</v>
      </c>
      <c r="D975" s="289"/>
      <c r="E975" s="289"/>
      <c r="F975" s="289"/>
      <c r="G975" s="289"/>
      <c r="H975" s="289"/>
      <c r="I975" s="51"/>
      <c r="J975" s="38"/>
      <c r="K975" s="38"/>
      <c r="L975" s="38"/>
      <c r="M975" s="194"/>
      <c r="N975" s="191"/>
      <c r="O975" s="191"/>
      <c r="P975" s="191"/>
      <c r="Q975" s="58"/>
    </row>
    <row r="976" spans="1:17">
      <c r="A976" s="140" t="s">
        <v>742</v>
      </c>
      <c r="B976" s="321" t="s">
        <v>743</v>
      </c>
      <c r="C976" s="321"/>
      <c r="D976" s="321"/>
      <c r="E976" s="321"/>
      <c r="F976" s="321"/>
      <c r="G976" s="321"/>
      <c r="H976" s="321"/>
      <c r="I976" s="103"/>
      <c r="J976" s="24"/>
      <c r="K976" s="32"/>
      <c r="L976" s="94">
        <f>SUM(L977)</f>
        <v>3600000000</v>
      </c>
      <c r="M976" s="203"/>
      <c r="N976" s="96"/>
      <c r="O976" s="32"/>
      <c r="P976" s="94">
        <f>SUM(P977:P978)</f>
        <v>4680000000</v>
      </c>
      <c r="Q976" s="58">
        <v>4458256534</v>
      </c>
    </row>
    <row r="977" spans="1:17">
      <c r="A977" s="44"/>
      <c r="B977" s="111">
        <v>1</v>
      </c>
      <c r="C977" s="351" t="s">
        <v>744</v>
      </c>
      <c r="D977" s="351"/>
      <c r="E977" s="351"/>
      <c r="F977" s="351"/>
      <c r="G977" s="351"/>
      <c r="H977" s="351"/>
      <c r="I977" s="103">
        <v>12</v>
      </c>
      <c r="J977" s="24" t="s">
        <v>691</v>
      </c>
      <c r="K977" s="32">
        <v>300000000</v>
      </c>
      <c r="L977" s="32">
        <f>I977*K977</f>
        <v>3600000000</v>
      </c>
      <c r="M977" s="203">
        <v>12</v>
      </c>
      <c r="N977" s="96" t="s">
        <v>691</v>
      </c>
      <c r="O977" s="32">
        <v>390000000</v>
      </c>
      <c r="P977" s="32">
        <f>M977*O977</f>
        <v>4680000000</v>
      </c>
      <c r="Q977" s="58"/>
    </row>
    <row r="978" spans="1:17">
      <c r="A978" s="52"/>
      <c r="B978" s="112"/>
      <c r="C978" s="327" t="s">
        <v>859</v>
      </c>
      <c r="D978" s="327"/>
      <c r="E978" s="327"/>
      <c r="F978" s="327"/>
      <c r="G978" s="327"/>
      <c r="H978" s="327"/>
      <c r="I978" s="51"/>
      <c r="J978" s="38"/>
      <c r="K978" s="38"/>
      <c r="L978" s="38"/>
      <c r="M978" s="194"/>
      <c r="N978" s="191"/>
      <c r="O978" s="191"/>
      <c r="P978" s="191"/>
      <c r="Q978" s="58"/>
    </row>
    <row r="979" spans="1:17">
      <c r="A979" s="140" t="s">
        <v>745</v>
      </c>
      <c r="B979" s="292" t="s">
        <v>746</v>
      </c>
      <c r="C979" s="292"/>
      <c r="D979" s="292"/>
      <c r="E979" s="292"/>
      <c r="F979" s="292"/>
      <c r="G979" s="292"/>
      <c r="H979" s="292"/>
      <c r="I979" s="103"/>
      <c r="J979" s="13"/>
      <c r="K979" s="22"/>
      <c r="L979" s="26">
        <f>SUM(L980:L985)</f>
        <v>15420000</v>
      </c>
      <c r="M979" s="203"/>
      <c r="N979" s="97"/>
      <c r="O979" s="22"/>
      <c r="P979" s="26">
        <f>SUM(P980:P985)</f>
        <v>12920000</v>
      </c>
      <c r="Q979" s="58">
        <v>12881000</v>
      </c>
    </row>
    <row r="980" spans="1:17">
      <c r="A980" s="31"/>
      <c r="B980" s="31">
        <v>1</v>
      </c>
      <c r="C980" s="291" t="s">
        <v>747</v>
      </c>
      <c r="D980" s="291"/>
      <c r="E980" s="291"/>
      <c r="F980" s="291"/>
      <c r="G980" s="291"/>
      <c r="H980" s="291"/>
      <c r="I980" s="50">
        <v>5000</v>
      </c>
      <c r="J980" s="34" t="s">
        <v>220</v>
      </c>
      <c r="K980" s="36">
        <v>2500</v>
      </c>
      <c r="L980" s="36">
        <f>I980*K980</f>
        <v>12500000</v>
      </c>
      <c r="M980" s="193">
        <v>4000</v>
      </c>
      <c r="N980" s="189" t="s">
        <v>220</v>
      </c>
      <c r="O980" s="36">
        <v>2500</v>
      </c>
      <c r="P980" s="36">
        <f>M980*O980</f>
        <v>10000000</v>
      </c>
      <c r="Q980" s="58"/>
    </row>
    <row r="981" spans="1:17">
      <c r="A981" s="37"/>
      <c r="B981" s="52"/>
      <c r="C981" s="289" t="s">
        <v>748</v>
      </c>
      <c r="D981" s="289"/>
      <c r="E981" s="289"/>
      <c r="F981" s="289"/>
      <c r="G981" s="289"/>
      <c r="H981" s="289"/>
      <c r="I981" s="51"/>
      <c r="J981" s="38"/>
      <c r="K981" s="39"/>
      <c r="L981" s="39"/>
      <c r="M981" s="194"/>
      <c r="N981" s="191"/>
      <c r="O981" s="39"/>
      <c r="P981" s="39"/>
      <c r="Q981" s="58"/>
    </row>
    <row r="982" spans="1:17">
      <c r="A982" s="49"/>
      <c r="B982" s="31">
        <v>2</v>
      </c>
      <c r="C982" s="291" t="s">
        <v>749</v>
      </c>
      <c r="D982" s="291"/>
      <c r="E982" s="291"/>
      <c r="F982" s="291"/>
      <c r="G982" s="291"/>
      <c r="H982" s="291"/>
      <c r="I982" s="89">
        <v>5</v>
      </c>
      <c r="J982" s="42" t="s">
        <v>191</v>
      </c>
      <c r="K982" s="43">
        <v>200000</v>
      </c>
      <c r="L982" s="43">
        <f>I982*K982</f>
        <v>1000000</v>
      </c>
      <c r="M982" s="199">
        <v>5</v>
      </c>
      <c r="N982" s="192" t="s">
        <v>191</v>
      </c>
      <c r="O982" s="43">
        <v>200000</v>
      </c>
      <c r="P982" s="43">
        <f>M982*O982</f>
        <v>1000000</v>
      </c>
      <c r="Q982" s="58"/>
    </row>
    <row r="983" spans="1:17">
      <c r="A983" s="37"/>
      <c r="B983" s="52"/>
      <c r="C983" s="289" t="s">
        <v>180</v>
      </c>
      <c r="D983" s="289"/>
      <c r="E983" s="289"/>
      <c r="F983" s="289"/>
      <c r="G983" s="289"/>
      <c r="H983" s="289"/>
      <c r="I983" s="51"/>
      <c r="J983" s="38"/>
      <c r="K983" s="39"/>
      <c r="L983" s="39"/>
      <c r="M983" s="194"/>
      <c r="N983" s="191"/>
      <c r="O983" s="39"/>
      <c r="P983" s="39"/>
      <c r="Q983" s="58"/>
    </row>
    <row r="984" spans="1:17">
      <c r="A984" s="49"/>
      <c r="B984" s="31">
        <v>3</v>
      </c>
      <c r="C984" s="291" t="s">
        <v>750</v>
      </c>
      <c r="D984" s="291"/>
      <c r="E984" s="291"/>
      <c r="F984" s="291"/>
      <c r="G984" s="291"/>
      <c r="H984" s="291"/>
      <c r="I984" s="89">
        <v>12</v>
      </c>
      <c r="J984" s="42" t="s">
        <v>691</v>
      </c>
      <c r="K984" s="43">
        <v>160000</v>
      </c>
      <c r="L984" s="43">
        <f>I984*K984</f>
        <v>1920000</v>
      </c>
      <c r="M984" s="199">
        <v>12</v>
      </c>
      <c r="N984" s="192" t="s">
        <v>691</v>
      </c>
      <c r="O984" s="43">
        <v>160000</v>
      </c>
      <c r="P984" s="43">
        <f>M984*O984</f>
        <v>1920000</v>
      </c>
      <c r="Q984" s="58"/>
    </row>
    <row r="985" spans="1:17">
      <c r="A985" s="52"/>
      <c r="B985" s="52"/>
      <c r="C985" s="289" t="s">
        <v>180</v>
      </c>
      <c r="D985" s="289"/>
      <c r="E985" s="289"/>
      <c r="F985" s="289"/>
      <c r="G985" s="289"/>
      <c r="H985" s="289"/>
      <c r="I985" s="51"/>
      <c r="J985" s="38"/>
      <c r="K985" s="39"/>
      <c r="L985" s="39"/>
      <c r="M985" s="194"/>
      <c r="N985" s="191"/>
      <c r="O985" s="39"/>
      <c r="P985" s="39"/>
      <c r="Q985" s="58"/>
    </row>
    <row r="986" spans="1:17">
      <c r="A986" s="140" t="s">
        <v>751</v>
      </c>
      <c r="B986" s="321" t="s">
        <v>752</v>
      </c>
      <c r="C986" s="321"/>
      <c r="D986" s="321"/>
      <c r="E986" s="321"/>
      <c r="F986" s="321"/>
      <c r="G986" s="321"/>
      <c r="H986" s="321"/>
      <c r="I986" s="103"/>
      <c r="J986" s="13"/>
      <c r="K986" s="22"/>
      <c r="L986" s="26">
        <f>SUM(L987)</f>
        <v>90000000</v>
      </c>
      <c r="M986" s="203"/>
      <c r="N986" s="97"/>
      <c r="O986" s="22"/>
      <c r="P986" s="26">
        <f>SUM(P987:P991)</f>
        <v>193200000</v>
      </c>
      <c r="Q986" s="58">
        <v>125554662</v>
      </c>
    </row>
    <row r="987" spans="1:17">
      <c r="A987" s="31"/>
      <c r="B987" s="31">
        <v>1</v>
      </c>
      <c r="C987" s="291" t="s">
        <v>753</v>
      </c>
      <c r="D987" s="291"/>
      <c r="E987" s="291"/>
      <c r="F987" s="291"/>
      <c r="G987" s="291"/>
      <c r="H987" s="291"/>
      <c r="I987" s="50">
        <v>9</v>
      </c>
      <c r="J987" s="34" t="s">
        <v>691</v>
      </c>
      <c r="K987" s="36">
        <v>10000000</v>
      </c>
      <c r="L987" s="36">
        <f>I987*K987</f>
        <v>90000000</v>
      </c>
      <c r="M987" s="193">
        <v>12</v>
      </c>
      <c r="N987" s="189" t="s">
        <v>691</v>
      </c>
      <c r="O987" s="36">
        <v>8000000</v>
      </c>
      <c r="P987" s="36">
        <f>M987*O987</f>
        <v>96000000</v>
      </c>
      <c r="Q987" s="58" t="s">
        <v>930</v>
      </c>
    </row>
    <row r="988" spans="1:17">
      <c r="A988" s="52"/>
      <c r="B988" s="52"/>
      <c r="C988" s="289" t="s">
        <v>754</v>
      </c>
      <c r="D988" s="289"/>
      <c r="E988" s="289"/>
      <c r="F988" s="289"/>
      <c r="G988" s="289"/>
      <c r="H988" s="289"/>
      <c r="I988" s="51"/>
      <c r="J988" s="38"/>
      <c r="K988" s="38"/>
      <c r="L988" s="38"/>
      <c r="M988" s="194"/>
      <c r="N988" s="191"/>
      <c r="O988" s="191"/>
      <c r="P988" s="191"/>
      <c r="Q988" s="58"/>
    </row>
    <row r="989" spans="1:17">
      <c r="A989" s="113"/>
      <c r="B989" s="31">
        <v>2</v>
      </c>
      <c r="C989" s="291" t="s">
        <v>753</v>
      </c>
      <c r="D989" s="291"/>
      <c r="E989" s="291"/>
      <c r="F989" s="291"/>
      <c r="G989" s="291"/>
      <c r="H989" s="291"/>
      <c r="I989" s="50">
        <v>9</v>
      </c>
      <c r="J989" s="34" t="s">
        <v>691</v>
      </c>
      <c r="K989" s="36">
        <v>7800000</v>
      </c>
      <c r="L989" s="36">
        <f>+I989*K989</f>
        <v>70200000</v>
      </c>
      <c r="M989" s="193">
        <v>12</v>
      </c>
      <c r="N989" s="189" t="s">
        <v>691</v>
      </c>
      <c r="O989" s="36">
        <v>7800000</v>
      </c>
      <c r="P989" s="36">
        <f>+M989*O989</f>
        <v>93600000</v>
      </c>
      <c r="Q989" s="58"/>
    </row>
    <row r="990" spans="1:17">
      <c r="A990" s="52"/>
      <c r="B990" s="52"/>
      <c r="C990" s="289" t="s">
        <v>755</v>
      </c>
      <c r="D990" s="289"/>
      <c r="E990" s="289"/>
      <c r="F990" s="289"/>
      <c r="G990" s="289"/>
      <c r="H990" s="289"/>
      <c r="I990" s="51"/>
      <c r="J990" s="38"/>
      <c r="K990" s="38"/>
      <c r="L990" s="38"/>
      <c r="M990" s="194"/>
      <c r="N990" s="191"/>
      <c r="O990" s="191"/>
      <c r="P990" s="191"/>
      <c r="Q990" s="58"/>
    </row>
    <row r="991" spans="1:17">
      <c r="A991" s="52"/>
      <c r="B991" s="60">
        <v>3</v>
      </c>
      <c r="C991" s="318" t="s">
        <v>928</v>
      </c>
      <c r="D991" s="319"/>
      <c r="E991" s="319"/>
      <c r="F991" s="319"/>
      <c r="G991" s="319"/>
      <c r="H991" s="320"/>
      <c r="I991" s="51"/>
      <c r="J991" s="38"/>
      <c r="K991" s="38"/>
      <c r="L991" s="38"/>
      <c r="M991" s="194">
        <v>12</v>
      </c>
      <c r="N991" s="191" t="s">
        <v>691</v>
      </c>
      <c r="O991" s="39">
        <v>300000</v>
      </c>
      <c r="P991" s="204">
        <f>+M991*O991</f>
        <v>3600000</v>
      </c>
      <c r="Q991" s="58"/>
    </row>
    <row r="992" spans="1:17">
      <c r="A992" s="52"/>
      <c r="B992" s="52"/>
      <c r="C992" s="289" t="s">
        <v>929</v>
      </c>
      <c r="D992" s="289"/>
      <c r="E992" s="289"/>
      <c r="F992" s="289"/>
      <c r="G992" s="289"/>
      <c r="H992" s="289"/>
      <c r="I992" s="51"/>
      <c r="J992" s="38"/>
      <c r="K992" s="38"/>
      <c r="L992" s="38"/>
      <c r="M992" s="194"/>
      <c r="N992" s="191"/>
      <c r="O992" s="191"/>
      <c r="P992" s="191"/>
      <c r="Q992" s="58"/>
    </row>
    <row r="993" spans="1:17">
      <c r="A993" s="140" t="s">
        <v>756</v>
      </c>
      <c r="B993" s="321" t="s">
        <v>757</v>
      </c>
      <c r="C993" s="321"/>
      <c r="D993" s="321"/>
      <c r="E993" s="321"/>
      <c r="F993" s="321"/>
      <c r="G993" s="321"/>
      <c r="H993" s="321"/>
      <c r="I993" s="103"/>
      <c r="J993" s="24"/>
      <c r="K993" s="32"/>
      <c r="L993" s="94">
        <f>SUM(L994)</f>
        <v>2600000</v>
      </c>
      <c r="M993" s="203"/>
      <c r="N993" s="96"/>
      <c r="O993" s="32"/>
      <c r="P993" s="94">
        <f>SUM(P994:P995)</f>
        <v>4000000</v>
      </c>
      <c r="Q993" s="58">
        <v>3618545</v>
      </c>
    </row>
    <row r="994" spans="1:17">
      <c r="A994" s="31"/>
      <c r="B994" s="31">
        <v>1</v>
      </c>
      <c r="C994" s="291" t="s">
        <v>758</v>
      </c>
      <c r="D994" s="291"/>
      <c r="E994" s="291"/>
      <c r="F994" s="291"/>
      <c r="G994" s="291"/>
      <c r="H994" s="291"/>
      <c r="I994" s="50">
        <v>130</v>
      </c>
      <c r="J994" s="34" t="s">
        <v>759</v>
      </c>
      <c r="K994" s="36">
        <v>20000</v>
      </c>
      <c r="L994" s="36">
        <f>I994*K994</f>
        <v>2600000</v>
      </c>
      <c r="M994" s="193">
        <v>200</v>
      </c>
      <c r="N994" s="189" t="s">
        <v>759</v>
      </c>
      <c r="O994" s="36">
        <v>20000</v>
      </c>
      <c r="P994" s="36">
        <f>M994*O994</f>
        <v>4000000</v>
      </c>
      <c r="Q994" s="58"/>
    </row>
    <row r="995" spans="1:17">
      <c r="A995" s="52"/>
      <c r="B995" s="52"/>
      <c r="C995" s="289" t="s">
        <v>760</v>
      </c>
      <c r="D995" s="289"/>
      <c r="E995" s="289"/>
      <c r="F995" s="289"/>
      <c r="G995" s="289"/>
      <c r="H995" s="289"/>
      <c r="I995" s="51"/>
      <c r="J995" s="38"/>
      <c r="K995" s="39"/>
      <c r="L995" s="39"/>
      <c r="M995" s="194"/>
      <c r="N995" s="191"/>
      <c r="O995" s="39"/>
      <c r="P995" s="39"/>
      <c r="Q995" s="58"/>
    </row>
    <row r="996" spans="1:17">
      <c r="A996" s="140" t="s">
        <v>761</v>
      </c>
      <c r="B996" s="321" t="s">
        <v>762</v>
      </c>
      <c r="C996" s="321"/>
      <c r="D996" s="321"/>
      <c r="E996" s="321"/>
      <c r="F996" s="321"/>
      <c r="G996" s="321"/>
      <c r="H996" s="321"/>
      <c r="I996" s="103"/>
      <c r="J996" s="24"/>
      <c r="K996" s="32"/>
      <c r="L996" s="94">
        <f>SUM(L997:L1000)</f>
        <v>13500000</v>
      </c>
      <c r="M996" s="203"/>
      <c r="N996" s="96"/>
      <c r="O996" s="32"/>
      <c r="P996" s="94">
        <f>SUM(P997:P1000)</f>
        <v>13500000</v>
      </c>
      <c r="Q996" s="58">
        <v>13500000</v>
      </c>
    </row>
    <row r="997" spans="1:17">
      <c r="A997" s="31"/>
      <c r="B997" s="148">
        <v>1</v>
      </c>
      <c r="C997" s="291" t="s">
        <v>763</v>
      </c>
      <c r="D997" s="291"/>
      <c r="E997" s="291"/>
      <c r="F997" s="291"/>
      <c r="G997" s="291"/>
      <c r="H997" s="291"/>
      <c r="I997" s="50">
        <v>1</v>
      </c>
      <c r="J997" s="50" t="s">
        <v>62</v>
      </c>
      <c r="K997" s="36">
        <v>12000000</v>
      </c>
      <c r="L997" s="36">
        <f>I997*K997</f>
        <v>12000000</v>
      </c>
      <c r="M997" s="193">
        <v>1</v>
      </c>
      <c r="N997" s="193" t="s">
        <v>62</v>
      </c>
      <c r="O997" s="36">
        <v>12000000</v>
      </c>
      <c r="P997" s="36">
        <f>M997*O997</f>
        <v>12000000</v>
      </c>
      <c r="Q997" s="58"/>
    </row>
    <row r="998" spans="1:17">
      <c r="A998" s="30"/>
      <c r="B998" s="63"/>
      <c r="C998" s="289" t="s">
        <v>180</v>
      </c>
      <c r="D998" s="289"/>
      <c r="E998" s="289"/>
      <c r="F998" s="289"/>
      <c r="G998" s="289"/>
      <c r="H998" s="289"/>
      <c r="I998" s="51"/>
      <c r="J998" s="51"/>
      <c r="K998" s="39"/>
      <c r="L998" s="39"/>
      <c r="M998" s="194"/>
      <c r="N998" s="194"/>
      <c r="O998" s="39"/>
      <c r="P998" s="39"/>
      <c r="Q998" s="58"/>
    </row>
    <row r="999" spans="1:17">
      <c r="A999" s="30"/>
      <c r="B999" s="148">
        <v>2</v>
      </c>
      <c r="C999" s="291" t="s">
        <v>764</v>
      </c>
      <c r="D999" s="291"/>
      <c r="E999" s="291"/>
      <c r="F999" s="291"/>
      <c r="G999" s="291"/>
      <c r="H999" s="291"/>
      <c r="I999" s="50">
        <v>1</v>
      </c>
      <c r="J999" s="50" t="s">
        <v>62</v>
      </c>
      <c r="K999" s="36">
        <v>1500000</v>
      </c>
      <c r="L999" s="36">
        <f>I999*K999</f>
        <v>1500000</v>
      </c>
      <c r="M999" s="193">
        <v>1</v>
      </c>
      <c r="N999" s="193" t="s">
        <v>62</v>
      </c>
      <c r="O999" s="36">
        <v>1500000</v>
      </c>
      <c r="P999" s="36">
        <f>M999*O999</f>
        <v>1500000</v>
      </c>
      <c r="Q999" s="58"/>
    </row>
    <row r="1000" spans="1:17">
      <c r="A1000" s="63"/>
      <c r="B1000" s="149"/>
      <c r="C1000" s="289" t="s">
        <v>180</v>
      </c>
      <c r="D1000" s="289"/>
      <c r="E1000" s="289"/>
      <c r="F1000" s="289"/>
      <c r="G1000" s="289"/>
      <c r="H1000" s="289"/>
      <c r="I1000" s="51"/>
      <c r="J1000" s="51"/>
      <c r="K1000" s="39"/>
      <c r="L1000" s="39"/>
      <c r="M1000" s="194"/>
      <c r="N1000" s="194"/>
      <c r="O1000" s="39"/>
      <c r="P1000" s="39"/>
      <c r="Q1000" s="58"/>
    </row>
    <row r="1001" spans="1:17">
      <c r="A1001" s="140" t="s">
        <v>765</v>
      </c>
      <c r="B1001" s="321" t="s">
        <v>766</v>
      </c>
      <c r="C1001" s="321"/>
      <c r="D1001" s="321"/>
      <c r="E1001" s="321"/>
      <c r="F1001" s="321"/>
      <c r="G1001" s="321"/>
      <c r="H1001" s="321"/>
      <c r="I1001" s="103"/>
      <c r="J1001" s="103"/>
      <c r="K1001" s="32"/>
      <c r="L1001" s="94">
        <f>SUM(L1002:L1011)</f>
        <v>14500000</v>
      </c>
      <c r="M1001" s="203"/>
      <c r="N1001" s="203"/>
      <c r="O1001" s="32"/>
      <c r="P1001" s="94">
        <f>SUM(P1002:P1011)</f>
        <v>7500000</v>
      </c>
      <c r="Q1001" s="58">
        <v>6380000</v>
      </c>
    </row>
    <row r="1002" spans="1:17">
      <c r="A1002" s="30"/>
      <c r="B1002" s="31">
        <v>1</v>
      </c>
      <c r="C1002" s="291" t="s">
        <v>767</v>
      </c>
      <c r="D1002" s="291"/>
      <c r="E1002" s="291"/>
      <c r="F1002" s="291"/>
      <c r="G1002" s="291"/>
      <c r="H1002" s="291"/>
      <c r="I1002" s="50">
        <v>15</v>
      </c>
      <c r="J1002" s="50"/>
      <c r="K1002" s="36">
        <v>100000</v>
      </c>
      <c r="L1002" s="36">
        <f>I1002*K1002</f>
        <v>1500000</v>
      </c>
      <c r="M1002" s="193">
        <v>15</v>
      </c>
      <c r="N1002" s="193"/>
      <c r="O1002" s="36">
        <v>100000</v>
      </c>
      <c r="P1002" s="36">
        <f>M1002*O1002</f>
        <v>1500000</v>
      </c>
      <c r="Q1002" s="58"/>
    </row>
    <row r="1003" spans="1:17">
      <c r="A1003" s="30"/>
      <c r="B1003" s="52"/>
      <c r="C1003" s="289" t="s">
        <v>180</v>
      </c>
      <c r="D1003" s="289"/>
      <c r="E1003" s="289"/>
      <c r="F1003" s="289"/>
      <c r="G1003" s="289"/>
      <c r="H1003" s="289"/>
      <c r="I1003" s="51"/>
      <c r="J1003" s="51"/>
      <c r="K1003" s="39"/>
      <c r="L1003" s="39"/>
      <c r="M1003" s="194"/>
      <c r="N1003" s="194"/>
      <c r="O1003" s="39"/>
      <c r="P1003" s="39"/>
      <c r="Q1003" s="58"/>
    </row>
    <row r="1004" spans="1:17">
      <c r="A1004" s="30"/>
      <c r="B1004" s="31">
        <v>2</v>
      </c>
      <c r="C1004" s="291" t="s">
        <v>768</v>
      </c>
      <c r="D1004" s="291"/>
      <c r="E1004" s="291"/>
      <c r="F1004" s="291"/>
      <c r="G1004" s="291"/>
      <c r="H1004" s="291"/>
      <c r="I1004" s="50">
        <v>1</v>
      </c>
      <c r="J1004" s="50"/>
      <c r="K1004" s="36">
        <v>1500000</v>
      </c>
      <c r="L1004" s="36">
        <f>I1004*K1004</f>
        <v>1500000</v>
      </c>
      <c r="M1004" s="193">
        <v>1</v>
      </c>
      <c r="N1004" s="193"/>
      <c r="O1004" s="36">
        <v>1500000</v>
      </c>
      <c r="P1004" s="36">
        <f>M1004*O1004</f>
        <v>1500000</v>
      </c>
      <c r="Q1004" s="58"/>
    </row>
    <row r="1005" spans="1:17">
      <c r="A1005" s="30"/>
      <c r="B1005" s="52"/>
      <c r="C1005" s="289" t="s">
        <v>180</v>
      </c>
      <c r="D1005" s="289"/>
      <c r="E1005" s="289"/>
      <c r="F1005" s="289"/>
      <c r="G1005" s="289"/>
      <c r="H1005" s="289"/>
      <c r="I1005" s="51"/>
      <c r="J1005" s="51"/>
      <c r="K1005" s="39"/>
      <c r="L1005" s="39"/>
      <c r="M1005" s="194"/>
      <c r="N1005" s="194"/>
      <c r="O1005" s="39"/>
      <c r="P1005" s="39"/>
      <c r="Q1005" s="58"/>
    </row>
    <row r="1006" spans="1:17">
      <c r="A1006" s="30"/>
      <c r="B1006" s="31">
        <v>3</v>
      </c>
      <c r="C1006" s="291" t="s">
        <v>769</v>
      </c>
      <c r="D1006" s="291"/>
      <c r="E1006" s="291"/>
      <c r="F1006" s="291"/>
      <c r="G1006" s="291"/>
      <c r="H1006" s="291"/>
      <c r="I1006" s="50">
        <v>1</v>
      </c>
      <c r="J1006" s="50" t="s">
        <v>635</v>
      </c>
      <c r="K1006" s="36">
        <v>5000000</v>
      </c>
      <c r="L1006" s="36">
        <f>I1006*K1006</f>
        <v>5000000</v>
      </c>
      <c r="M1006" s="193">
        <v>1</v>
      </c>
      <c r="N1006" s="193" t="s">
        <v>635</v>
      </c>
      <c r="O1006" s="36">
        <v>3000000</v>
      </c>
      <c r="P1006" s="36">
        <f>M1006*O1006</f>
        <v>3000000</v>
      </c>
      <c r="Q1006" s="58"/>
    </row>
    <row r="1007" spans="1:17">
      <c r="A1007" s="30"/>
      <c r="B1007" s="52"/>
      <c r="C1007" s="289" t="s">
        <v>770</v>
      </c>
      <c r="D1007" s="289"/>
      <c r="E1007" s="289"/>
      <c r="F1007" s="289"/>
      <c r="G1007" s="289"/>
      <c r="H1007" s="289"/>
      <c r="I1007" s="51"/>
      <c r="J1007" s="51"/>
      <c r="K1007" s="39"/>
      <c r="L1007" s="39"/>
      <c r="M1007" s="194"/>
      <c r="N1007" s="194"/>
      <c r="O1007" s="39"/>
      <c r="P1007" s="39"/>
      <c r="Q1007" s="58"/>
    </row>
    <row r="1008" spans="1:17">
      <c r="A1008" s="30"/>
      <c r="B1008" s="31">
        <v>4</v>
      </c>
      <c r="C1008" s="291" t="s">
        <v>771</v>
      </c>
      <c r="D1008" s="291"/>
      <c r="E1008" s="291"/>
      <c r="F1008" s="291"/>
      <c r="G1008" s="291"/>
      <c r="H1008" s="291"/>
      <c r="I1008" s="50">
        <v>1</v>
      </c>
      <c r="J1008" s="50" t="s">
        <v>772</v>
      </c>
      <c r="K1008" s="36">
        <v>3000000</v>
      </c>
      <c r="L1008" s="36">
        <f>+I1008*K1008</f>
        <v>3000000</v>
      </c>
      <c r="M1008" s="193">
        <v>1</v>
      </c>
      <c r="N1008" s="193" t="s">
        <v>772</v>
      </c>
      <c r="O1008" s="36">
        <v>1500000</v>
      </c>
      <c r="P1008" s="36">
        <f>+M1008*O1008</f>
        <v>1500000</v>
      </c>
      <c r="Q1008" s="58"/>
    </row>
    <row r="1009" spans="1:19">
      <c r="A1009" s="30"/>
      <c r="B1009" s="52"/>
      <c r="C1009" s="289" t="s">
        <v>180</v>
      </c>
      <c r="D1009" s="289"/>
      <c r="E1009" s="289"/>
      <c r="F1009" s="289"/>
      <c r="G1009" s="289"/>
      <c r="H1009" s="289"/>
      <c r="I1009" s="51"/>
      <c r="J1009" s="51"/>
      <c r="K1009" s="39"/>
      <c r="L1009" s="39"/>
      <c r="M1009" s="194"/>
      <c r="N1009" s="194"/>
      <c r="O1009" s="39"/>
      <c r="P1009" s="39"/>
      <c r="Q1009" s="58"/>
    </row>
    <row r="1010" spans="1:19">
      <c r="A1010" s="30"/>
      <c r="B1010" s="31">
        <v>5</v>
      </c>
      <c r="C1010" s="291" t="s">
        <v>773</v>
      </c>
      <c r="D1010" s="291"/>
      <c r="E1010" s="291"/>
      <c r="F1010" s="291"/>
      <c r="G1010" s="291"/>
      <c r="H1010" s="291"/>
      <c r="I1010" s="50">
        <v>7</v>
      </c>
      <c r="J1010" s="50" t="s">
        <v>774</v>
      </c>
      <c r="K1010" s="36">
        <v>500000</v>
      </c>
      <c r="L1010" s="36">
        <f>+I1010*K1010</f>
        <v>3500000</v>
      </c>
      <c r="M1010" s="193"/>
      <c r="N1010" s="193"/>
      <c r="O1010" s="36"/>
      <c r="P1010" s="36"/>
      <c r="Q1010" s="58"/>
    </row>
    <row r="1011" spans="1:19">
      <c r="A1011" s="30"/>
      <c r="B1011" s="52"/>
      <c r="C1011" s="289" t="s">
        <v>775</v>
      </c>
      <c r="D1011" s="289"/>
      <c r="E1011" s="289"/>
      <c r="F1011" s="289"/>
      <c r="G1011" s="289"/>
      <c r="H1011" s="289"/>
      <c r="I1011" s="51"/>
      <c r="J1011" s="51"/>
      <c r="K1011" s="39"/>
      <c r="L1011" s="39"/>
      <c r="M1011" s="194"/>
      <c r="N1011" s="194"/>
      <c r="O1011" s="39"/>
      <c r="P1011" s="39"/>
      <c r="Q1011" s="58"/>
    </row>
    <row r="1012" spans="1:19">
      <c r="A1012" s="91" t="s">
        <v>776</v>
      </c>
      <c r="B1012" s="292" t="s">
        <v>777</v>
      </c>
      <c r="C1012" s="292"/>
      <c r="D1012" s="292"/>
      <c r="E1012" s="292"/>
      <c r="F1012" s="292"/>
      <c r="G1012" s="292"/>
      <c r="H1012" s="292"/>
      <c r="I1012" s="103"/>
      <c r="J1012" s="24"/>
      <c r="K1012" s="32"/>
      <c r="L1012" s="94">
        <f>SUM(L1013)</f>
        <v>20000000</v>
      </c>
      <c r="M1012" s="203"/>
      <c r="N1012" s="96"/>
      <c r="O1012" s="32"/>
      <c r="P1012" s="94">
        <f>SUM(P1013:P1014)</f>
        <v>30000000</v>
      </c>
      <c r="Q1012" s="58">
        <v>29895500</v>
      </c>
    </row>
    <row r="1013" spans="1:19">
      <c r="A1013" s="90"/>
      <c r="B1013" s="31">
        <v>1</v>
      </c>
      <c r="C1013" s="291" t="s">
        <v>778</v>
      </c>
      <c r="D1013" s="291"/>
      <c r="E1013" s="291"/>
      <c r="F1013" s="291"/>
      <c r="G1013" s="291"/>
      <c r="H1013" s="291"/>
      <c r="I1013" s="50">
        <v>1</v>
      </c>
      <c r="J1013" s="34" t="s">
        <v>62</v>
      </c>
      <c r="K1013" s="36">
        <v>20000000</v>
      </c>
      <c r="L1013" s="36">
        <f>I1013*K1013</f>
        <v>20000000</v>
      </c>
      <c r="M1013" s="193">
        <v>1</v>
      </c>
      <c r="N1013" s="189" t="s">
        <v>62</v>
      </c>
      <c r="O1013" s="36">
        <v>30000000</v>
      </c>
      <c r="P1013" s="36">
        <f>M1013*O1013</f>
        <v>30000000</v>
      </c>
      <c r="Q1013" s="58"/>
    </row>
    <row r="1014" spans="1:19">
      <c r="A1014" s="63"/>
      <c r="B1014" s="52"/>
      <c r="C1014" s="289" t="s">
        <v>180</v>
      </c>
      <c r="D1014" s="289"/>
      <c r="E1014" s="289"/>
      <c r="F1014" s="289"/>
      <c r="G1014" s="289"/>
      <c r="H1014" s="289"/>
      <c r="I1014" s="51"/>
      <c r="J1014" s="38"/>
      <c r="K1014" s="39"/>
      <c r="L1014" s="39"/>
      <c r="M1014" s="194"/>
      <c r="N1014" s="191"/>
      <c r="O1014" s="39"/>
      <c r="P1014" s="39"/>
      <c r="Q1014" s="58"/>
    </row>
    <row r="1015" spans="1:19">
      <c r="A1015" s="91" t="s">
        <v>779</v>
      </c>
      <c r="B1015" s="321" t="s">
        <v>780</v>
      </c>
      <c r="C1015" s="321"/>
      <c r="D1015" s="321"/>
      <c r="E1015" s="321"/>
      <c r="F1015" s="321"/>
      <c r="G1015" s="321"/>
      <c r="H1015" s="321"/>
      <c r="I1015" s="96"/>
      <c r="J1015" s="97"/>
      <c r="K1015" s="22"/>
      <c r="L1015" s="26">
        <f>SUM(L1016)</f>
        <v>8730000000</v>
      </c>
      <c r="M1015" s="96"/>
      <c r="N1015" s="97"/>
      <c r="O1015" s="22"/>
      <c r="P1015" s="26">
        <f>SUM(P1016:P1023)</f>
        <v>10703001000</v>
      </c>
      <c r="Q1015" s="58">
        <v>11305374885</v>
      </c>
    </row>
    <row r="1016" spans="1:19">
      <c r="A1016" s="90"/>
      <c r="B1016" s="31">
        <v>1</v>
      </c>
      <c r="C1016" s="352" t="s">
        <v>781</v>
      </c>
      <c r="D1016" s="353"/>
      <c r="E1016" s="353"/>
      <c r="F1016" s="353"/>
      <c r="G1016" s="353"/>
      <c r="H1016" s="354"/>
      <c r="I1016" s="114">
        <v>9</v>
      </c>
      <c r="J1016" s="115" t="s">
        <v>691</v>
      </c>
      <c r="K1016" s="36">
        <v>970000000</v>
      </c>
      <c r="L1016" s="36">
        <f>I1016*K1016</f>
        <v>8730000000</v>
      </c>
      <c r="M1016" s="114">
        <v>5</v>
      </c>
      <c r="N1016" s="114" t="s">
        <v>691</v>
      </c>
      <c r="O1016" s="36">
        <v>960000000</v>
      </c>
      <c r="P1016" s="36">
        <f>M1016*O1016</f>
        <v>4800000000</v>
      </c>
      <c r="Q1016" s="58" t="s">
        <v>931</v>
      </c>
    </row>
    <row r="1017" spans="1:19">
      <c r="A1017" s="373"/>
      <c r="B1017" s="160"/>
      <c r="C1017" s="328" t="s">
        <v>861</v>
      </c>
      <c r="D1017" s="328"/>
      <c r="E1017" s="328"/>
      <c r="F1017" s="328"/>
      <c r="G1017" s="328"/>
      <c r="H1017" s="328"/>
      <c r="I1017" s="170"/>
      <c r="J1017" s="171"/>
      <c r="K1017" s="43"/>
      <c r="L1017" s="43"/>
      <c r="M1017" s="170">
        <v>7</v>
      </c>
      <c r="N1017" s="171" t="s">
        <v>877</v>
      </c>
      <c r="O1017" s="43">
        <f>750000000-76000000+30000000</f>
        <v>704000000</v>
      </c>
      <c r="P1017" s="43">
        <f>+M1017*O1017</f>
        <v>4928000000</v>
      </c>
      <c r="Q1017" s="58"/>
    </row>
    <row r="1018" spans="1:19">
      <c r="A1018" s="373"/>
      <c r="B1018" s="149"/>
      <c r="C1018" s="327" t="s">
        <v>952</v>
      </c>
      <c r="D1018" s="327"/>
      <c r="E1018" s="327"/>
      <c r="F1018" s="327"/>
      <c r="G1018" s="327"/>
      <c r="H1018" s="327"/>
      <c r="I1018" s="116"/>
      <c r="J1018" s="116"/>
      <c r="K1018" s="39"/>
      <c r="L1018" s="39"/>
      <c r="M1018" s="116">
        <v>1</v>
      </c>
      <c r="N1018" s="116" t="s">
        <v>877</v>
      </c>
      <c r="O1018" s="39">
        <v>972457000</v>
      </c>
      <c r="P1018" s="39">
        <f>+M1018*O1018</f>
        <v>972457000</v>
      </c>
      <c r="Q1018" s="58"/>
    </row>
    <row r="1019" spans="1:19">
      <c r="A1019" s="373"/>
      <c r="B1019" s="31">
        <v>2</v>
      </c>
      <c r="C1019" s="290" t="s">
        <v>83</v>
      </c>
      <c r="D1019" s="290"/>
      <c r="E1019" s="290"/>
      <c r="F1019" s="290"/>
      <c r="G1019" s="290"/>
      <c r="H1019" s="290"/>
      <c r="I1019" s="34"/>
      <c r="J1019" s="50"/>
      <c r="K1019" s="36"/>
      <c r="L1019" s="36"/>
      <c r="M1019" s="189">
        <v>12</v>
      </c>
      <c r="N1019" s="193" t="s">
        <v>70</v>
      </c>
      <c r="O1019" s="36">
        <v>105000</v>
      </c>
      <c r="P1019" s="36">
        <f>M1019*O1019</f>
        <v>1260000</v>
      </c>
      <c r="Q1019" s="58"/>
    </row>
    <row r="1020" spans="1:19">
      <c r="A1020" s="373"/>
      <c r="B1020" s="158"/>
      <c r="C1020" s="289" t="s">
        <v>867</v>
      </c>
      <c r="D1020" s="289"/>
      <c r="E1020" s="289"/>
      <c r="F1020" s="289"/>
      <c r="G1020" s="289"/>
      <c r="H1020" s="289"/>
      <c r="I1020" s="38"/>
      <c r="J1020" s="51"/>
      <c r="K1020" s="39"/>
      <c r="L1020" s="39"/>
      <c r="M1020" s="191"/>
      <c r="N1020" s="194"/>
      <c r="O1020" s="39"/>
      <c r="P1020" s="39"/>
      <c r="Q1020" s="58"/>
    </row>
    <row r="1021" spans="1:19">
      <c r="A1021" s="373"/>
      <c r="B1021" s="31">
        <v>3</v>
      </c>
      <c r="C1021" s="291" t="s">
        <v>83</v>
      </c>
      <c r="D1021" s="291"/>
      <c r="E1021" s="291"/>
      <c r="F1021" s="291"/>
      <c r="G1021" s="291"/>
      <c r="H1021" s="291"/>
      <c r="I1021" s="34"/>
      <c r="J1021" s="50"/>
      <c r="K1021" s="36"/>
      <c r="L1021" s="36"/>
      <c r="M1021" s="189">
        <f>1*12</f>
        <v>12</v>
      </c>
      <c r="N1021" s="193" t="s">
        <v>70</v>
      </c>
      <c r="O1021" s="36">
        <v>107000</v>
      </c>
      <c r="P1021" s="36">
        <f t="shared" ref="P1021" si="460">M1021*O1021</f>
        <v>1284000</v>
      </c>
      <c r="Q1021" s="58"/>
    </row>
    <row r="1022" spans="1:19">
      <c r="A1022" s="373"/>
      <c r="B1022" s="158"/>
      <c r="C1022" s="289" t="s">
        <v>870</v>
      </c>
      <c r="D1022" s="289"/>
      <c r="E1022" s="289"/>
      <c r="F1022" s="289"/>
      <c r="G1022" s="289"/>
      <c r="H1022" s="289"/>
      <c r="I1022" s="38"/>
      <c r="J1022" s="51"/>
      <c r="K1022" s="39"/>
      <c r="L1022" s="39"/>
      <c r="M1022" s="191"/>
      <c r="N1022" s="194"/>
      <c r="O1022" s="39"/>
      <c r="P1022" s="39"/>
      <c r="Q1022" s="58"/>
    </row>
    <row r="1023" spans="1:19">
      <c r="A1023" s="374"/>
      <c r="B1023" s="164">
        <v>4</v>
      </c>
      <c r="C1023" s="318" t="s">
        <v>668</v>
      </c>
      <c r="D1023" s="319"/>
      <c r="E1023" s="319"/>
      <c r="F1023" s="319"/>
      <c r="G1023" s="319"/>
      <c r="H1023" s="320"/>
      <c r="I1023" s="38"/>
      <c r="J1023" s="51"/>
      <c r="K1023" s="39"/>
      <c r="L1023" s="39"/>
      <c r="M1023" s="191"/>
      <c r="N1023" s="194"/>
      <c r="O1023" s="39"/>
      <c r="P1023" s="39"/>
      <c r="Q1023" s="58"/>
    </row>
    <row r="1024" spans="1:19">
      <c r="A1024" s="140" t="s">
        <v>864</v>
      </c>
      <c r="B1024" s="307" t="s">
        <v>103</v>
      </c>
      <c r="C1024" s="307"/>
      <c r="D1024" s="307"/>
      <c r="E1024" s="307"/>
      <c r="F1024" s="307"/>
      <c r="G1024" s="307"/>
      <c r="H1024" s="307"/>
      <c r="I1024" s="24"/>
      <c r="J1024" s="13"/>
      <c r="K1024" s="13"/>
      <c r="L1024" s="23">
        <f>SUM(L1025:L1099)</f>
        <v>106700000</v>
      </c>
      <c r="M1024" s="96"/>
      <c r="N1024" s="97"/>
      <c r="O1024" s="97"/>
      <c r="P1024" s="23">
        <f>SUM(P1025:P1076)</f>
        <v>190800000</v>
      </c>
      <c r="Q1024" s="58">
        <v>167480000</v>
      </c>
      <c r="S1024" t="s">
        <v>924</v>
      </c>
    </row>
    <row r="1025" spans="1:17">
      <c r="A1025" s="148"/>
      <c r="B1025" s="31">
        <v>1</v>
      </c>
      <c r="C1025" s="291" t="s">
        <v>104</v>
      </c>
      <c r="D1025" s="291"/>
      <c r="E1025" s="291"/>
      <c r="F1025" s="291"/>
      <c r="G1025" s="291"/>
      <c r="H1025" s="291"/>
      <c r="I1025" s="54">
        <v>6</v>
      </c>
      <c r="J1025" s="50" t="s">
        <v>70</v>
      </c>
      <c r="K1025" s="36">
        <v>600000</v>
      </c>
      <c r="L1025" s="36">
        <f>I1025*K1025</f>
        <v>3600000</v>
      </c>
      <c r="M1025" s="195">
        <v>12</v>
      </c>
      <c r="N1025" s="193" t="s">
        <v>70</v>
      </c>
      <c r="O1025" s="36">
        <v>600000</v>
      </c>
      <c r="P1025" s="36">
        <f>M1025*O1025</f>
        <v>7200000</v>
      </c>
      <c r="Q1025" s="58"/>
    </row>
    <row r="1026" spans="1:17">
      <c r="A1026" s="30"/>
      <c r="B1026" s="37"/>
      <c r="C1026" s="290" t="s">
        <v>901</v>
      </c>
      <c r="D1026" s="290"/>
      <c r="E1026" s="290"/>
      <c r="F1026" s="290"/>
      <c r="G1026" s="290"/>
      <c r="H1026" s="290"/>
      <c r="I1026" s="56"/>
      <c r="J1026" s="51"/>
      <c r="K1026" s="39"/>
      <c r="L1026" s="39"/>
      <c r="M1026" s="196"/>
      <c r="N1026" s="194"/>
      <c r="O1026" s="39"/>
      <c r="P1026" s="39"/>
      <c r="Q1026" s="58"/>
    </row>
    <row r="1027" spans="1:17">
      <c r="A1027" s="150"/>
      <c r="B1027" s="31">
        <v>2</v>
      </c>
      <c r="C1027" s="291" t="s">
        <v>105</v>
      </c>
      <c r="D1027" s="291"/>
      <c r="E1027" s="291"/>
      <c r="F1027" s="291"/>
      <c r="G1027" s="291"/>
      <c r="H1027" s="291"/>
      <c r="I1027" s="54">
        <v>12</v>
      </c>
      <c r="J1027" s="50" t="s">
        <v>70</v>
      </c>
      <c r="K1027" s="36">
        <v>400000</v>
      </c>
      <c r="L1027" s="36">
        <f t="shared" ref="L1027" si="461">I1027*K1027</f>
        <v>4800000</v>
      </c>
      <c r="M1027" s="195">
        <f>2*12</f>
        <v>24</v>
      </c>
      <c r="N1027" s="193" t="s">
        <v>70</v>
      </c>
      <c r="O1027" s="36">
        <v>400000</v>
      </c>
      <c r="P1027" s="36">
        <f t="shared" ref="P1027" si="462">M1027*O1027</f>
        <v>9600000</v>
      </c>
      <c r="Q1027" s="58"/>
    </row>
    <row r="1028" spans="1:17">
      <c r="A1028" s="30"/>
      <c r="B1028" s="52"/>
      <c r="C1028" s="289" t="s">
        <v>902</v>
      </c>
      <c r="D1028" s="289"/>
      <c r="E1028" s="289"/>
      <c r="F1028" s="289"/>
      <c r="G1028" s="289"/>
      <c r="H1028" s="289"/>
      <c r="I1028" s="56"/>
      <c r="J1028" s="51"/>
      <c r="K1028" s="39"/>
      <c r="L1028" s="39"/>
      <c r="M1028" s="196"/>
      <c r="N1028" s="194"/>
      <c r="O1028" s="39"/>
      <c r="P1028" s="39"/>
      <c r="Q1028" s="58"/>
    </row>
    <row r="1029" spans="1:17">
      <c r="A1029" s="150"/>
      <c r="B1029" s="49">
        <v>3</v>
      </c>
      <c r="C1029" s="290" t="s">
        <v>106</v>
      </c>
      <c r="D1029" s="290"/>
      <c r="E1029" s="290"/>
      <c r="F1029" s="290"/>
      <c r="G1029" s="290"/>
      <c r="H1029" s="290"/>
      <c r="I1029" s="54">
        <v>6</v>
      </c>
      <c r="J1029" s="50" t="s">
        <v>70</v>
      </c>
      <c r="K1029" s="36">
        <v>650000</v>
      </c>
      <c r="L1029" s="36">
        <f t="shared" ref="L1029" si="463">I1029*K1029</f>
        <v>3900000</v>
      </c>
      <c r="M1029" s="195">
        <v>12</v>
      </c>
      <c r="N1029" s="193" t="s">
        <v>70</v>
      </c>
      <c r="O1029" s="36">
        <v>650000</v>
      </c>
      <c r="P1029" s="36">
        <f t="shared" ref="P1029" si="464">M1029*O1029</f>
        <v>7800000</v>
      </c>
      <c r="Q1029" s="58"/>
    </row>
    <row r="1030" spans="1:17">
      <c r="A1030" s="30"/>
      <c r="B1030" s="52"/>
      <c r="C1030" s="289" t="s">
        <v>901</v>
      </c>
      <c r="D1030" s="289"/>
      <c r="E1030" s="289"/>
      <c r="F1030" s="289"/>
      <c r="G1030" s="289"/>
      <c r="H1030" s="289"/>
      <c r="I1030" s="56"/>
      <c r="J1030" s="51"/>
      <c r="K1030" s="39"/>
      <c r="L1030" s="39"/>
      <c r="M1030" s="196"/>
      <c r="N1030" s="194"/>
      <c r="O1030" s="39"/>
      <c r="P1030" s="39"/>
      <c r="Q1030" s="58"/>
    </row>
    <row r="1031" spans="1:17">
      <c r="A1031" s="150"/>
      <c r="B1031" s="49">
        <v>4</v>
      </c>
      <c r="C1031" s="290" t="s">
        <v>107</v>
      </c>
      <c r="D1031" s="290"/>
      <c r="E1031" s="290"/>
      <c r="F1031" s="290"/>
      <c r="G1031" s="290"/>
      <c r="H1031" s="290"/>
      <c r="I1031" s="54">
        <v>6</v>
      </c>
      <c r="J1031" s="50" t="s">
        <v>70</v>
      </c>
      <c r="K1031" s="36">
        <v>500000</v>
      </c>
      <c r="L1031" s="36">
        <f t="shared" ref="L1031" si="465">I1031*K1031</f>
        <v>3000000</v>
      </c>
      <c r="M1031" s="195">
        <v>12</v>
      </c>
      <c r="N1031" s="193" t="s">
        <v>70</v>
      </c>
      <c r="O1031" s="36">
        <v>500000</v>
      </c>
      <c r="P1031" s="36">
        <f t="shared" ref="P1031" si="466">M1031*O1031</f>
        <v>6000000</v>
      </c>
      <c r="Q1031" s="58"/>
    </row>
    <row r="1032" spans="1:17">
      <c r="A1032" s="30"/>
      <c r="B1032" s="52"/>
      <c r="C1032" s="289" t="s">
        <v>901</v>
      </c>
      <c r="D1032" s="289"/>
      <c r="E1032" s="289"/>
      <c r="F1032" s="289"/>
      <c r="G1032" s="289"/>
      <c r="H1032" s="289"/>
      <c r="I1032" s="56"/>
      <c r="J1032" s="51"/>
      <c r="K1032" s="39"/>
      <c r="L1032" s="39"/>
      <c r="M1032" s="196"/>
      <c r="N1032" s="194"/>
      <c r="O1032" s="39"/>
      <c r="P1032" s="39"/>
      <c r="Q1032" s="58"/>
    </row>
    <row r="1033" spans="1:17">
      <c r="A1033" s="30"/>
      <c r="B1033" s="150">
        <v>5</v>
      </c>
      <c r="C1033" s="323" t="s">
        <v>108</v>
      </c>
      <c r="D1033" s="324"/>
      <c r="E1033" s="324"/>
      <c r="F1033" s="324"/>
      <c r="G1033" s="324"/>
      <c r="H1033" s="324"/>
      <c r="I1033" s="54">
        <v>6</v>
      </c>
      <c r="J1033" s="50" t="s">
        <v>70</v>
      </c>
      <c r="K1033" s="36">
        <v>350000</v>
      </c>
      <c r="L1033" s="36">
        <f t="shared" ref="L1033" si="467">I1033*K1033</f>
        <v>2100000</v>
      </c>
      <c r="M1033" s="195">
        <v>12</v>
      </c>
      <c r="N1033" s="193" t="s">
        <v>70</v>
      </c>
      <c r="O1033" s="36">
        <v>350000</v>
      </c>
      <c r="P1033" s="36">
        <f t="shared" ref="P1033" si="468">M1033*O1033</f>
        <v>4200000</v>
      </c>
      <c r="Q1033" s="58"/>
    </row>
    <row r="1034" spans="1:17">
      <c r="A1034" s="30"/>
      <c r="B1034" s="63"/>
      <c r="C1034" s="325" t="s">
        <v>903</v>
      </c>
      <c r="D1034" s="326"/>
      <c r="E1034" s="326"/>
      <c r="F1034" s="326"/>
      <c r="G1034" s="326"/>
      <c r="H1034" s="326"/>
      <c r="I1034" s="56"/>
      <c r="J1034" s="51"/>
      <c r="K1034" s="39"/>
      <c r="L1034" s="39"/>
      <c r="M1034" s="196"/>
      <c r="N1034" s="194"/>
      <c r="O1034" s="39"/>
      <c r="P1034" s="39"/>
      <c r="Q1034" s="58"/>
    </row>
    <row r="1035" spans="1:17">
      <c r="A1035" s="150"/>
      <c r="B1035" s="31">
        <v>6</v>
      </c>
      <c r="C1035" s="291" t="s">
        <v>108</v>
      </c>
      <c r="D1035" s="291"/>
      <c r="E1035" s="291"/>
      <c r="F1035" s="291"/>
      <c r="G1035" s="291"/>
      <c r="H1035" s="291"/>
      <c r="I1035" s="54">
        <v>6</v>
      </c>
      <c r="J1035" s="50" t="s">
        <v>70</v>
      </c>
      <c r="K1035" s="36">
        <v>125000</v>
      </c>
      <c r="L1035" s="36">
        <f t="shared" ref="L1035" si="469">I1035*K1035</f>
        <v>750000</v>
      </c>
      <c r="M1035" s="195">
        <v>12</v>
      </c>
      <c r="N1035" s="193" t="s">
        <v>70</v>
      </c>
      <c r="O1035" s="36">
        <v>125000</v>
      </c>
      <c r="P1035" s="36">
        <f t="shared" ref="P1035" si="470">M1035*O1035</f>
        <v>1500000</v>
      </c>
      <c r="Q1035" s="58"/>
    </row>
    <row r="1036" spans="1:17">
      <c r="A1036" s="30"/>
      <c r="B1036" s="52"/>
      <c r="C1036" s="289" t="s">
        <v>109</v>
      </c>
      <c r="D1036" s="289"/>
      <c r="E1036" s="289"/>
      <c r="F1036" s="289"/>
      <c r="G1036" s="289"/>
      <c r="H1036" s="289"/>
      <c r="I1036" s="56"/>
      <c r="J1036" s="51"/>
      <c r="K1036" s="39"/>
      <c r="L1036" s="39"/>
      <c r="M1036" s="196"/>
      <c r="N1036" s="194"/>
      <c r="O1036" s="39"/>
      <c r="P1036" s="39"/>
      <c r="Q1036" s="58"/>
    </row>
    <row r="1037" spans="1:17">
      <c r="A1037" s="150"/>
      <c r="B1037" s="49">
        <v>7</v>
      </c>
      <c r="C1037" s="290" t="s">
        <v>108</v>
      </c>
      <c r="D1037" s="290"/>
      <c r="E1037" s="290"/>
      <c r="F1037" s="290"/>
      <c r="G1037" s="290"/>
      <c r="H1037" s="290"/>
      <c r="I1037" s="54">
        <v>6</v>
      </c>
      <c r="J1037" s="50" t="s">
        <v>70</v>
      </c>
      <c r="K1037" s="36">
        <v>300000</v>
      </c>
      <c r="L1037" s="36">
        <f t="shared" ref="L1037" si="471">I1037*K1037</f>
        <v>1800000</v>
      </c>
      <c r="M1037" s="195">
        <v>12</v>
      </c>
      <c r="N1037" s="193" t="s">
        <v>70</v>
      </c>
      <c r="O1037" s="36">
        <v>300000</v>
      </c>
      <c r="P1037" s="36">
        <f t="shared" ref="P1037" si="472">M1037*O1037</f>
        <v>3600000</v>
      </c>
      <c r="Q1037" s="58"/>
    </row>
    <row r="1038" spans="1:17">
      <c r="A1038" s="30"/>
      <c r="B1038" s="37"/>
      <c r="C1038" s="290" t="s">
        <v>110</v>
      </c>
      <c r="D1038" s="290"/>
      <c r="E1038" s="290"/>
      <c r="F1038" s="290"/>
      <c r="G1038" s="290"/>
      <c r="H1038" s="290"/>
      <c r="I1038" s="56"/>
      <c r="J1038" s="51"/>
      <c r="K1038" s="39"/>
      <c r="L1038" s="39"/>
      <c r="M1038" s="196"/>
      <c r="N1038" s="194"/>
      <c r="O1038" s="39"/>
      <c r="P1038" s="39"/>
      <c r="Q1038" s="58"/>
    </row>
    <row r="1039" spans="1:17">
      <c r="A1039" s="150"/>
      <c r="B1039" s="31">
        <v>8</v>
      </c>
      <c r="C1039" s="291" t="s">
        <v>108</v>
      </c>
      <c r="D1039" s="291"/>
      <c r="E1039" s="291"/>
      <c r="F1039" s="291"/>
      <c r="G1039" s="291"/>
      <c r="H1039" s="291"/>
      <c r="I1039" s="54">
        <v>6</v>
      </c>
      <c r="J1039" s="50" t="s">
        <v>70</v>
      </c>
      <c r="K1039" s="36">
        <v>400000</v>
      </c>
      <c r="L1039" s="36">
        <f t="shared" ref="L1039" si="473">I1039*K1039</f>
        <v>2400000</v>
      </c>
      <c r="M1039" s="195">
        <v>12</v>
      </c>
      <c r="N1039" s="193" t="s">
        <v>70</v>
      </c>
      <c r="O1039" s="36">
        <v>400000</v>
      </c>
      <c r="P1039" s="36">
        <f t="shared" ref="P1039" si="474">M1039*O1039</f>
        <v>4800000</v>
      </c>
      <c r="Q1039" s="58"/>
    </row>
    <row r="1040" spans="1:17">
      <c r="A1040" s="30"/>
      <c r="B1040" s="52"/>
      <c r="C1040" s="289" t="s">
        <v>111</v>
      </c>
      <c r="D1040" s="289"/>
      <c r="E1040" s="289"/>
      <c r="F1040" s="289"/>
      <c r="G1040" s="289"/>
      <c r="H1040" s="289"/>
      <c r="I1040" s="56"/>
      <c r="J1040" s="51"/>
      <c r="K1040" s="39"/>
      <c r="L1040" s="39"/>
      <c r="M1040" s="196"/>
      <c r="N1040" s="194"/>
      <c r="O1040" s="39"/>
      <c r="P1040" s="39"/>
      <c r="Q1040" s="58"/>
    </row>
    <row r="1041" spans="1:17">
      <c r="A1041" s="150"/>
      <c r="B1041" s="49">
        <v>9</v>
      </c>
      <c r="C1041" s="290" t="s">
        <v>108</v>
      </c>
      <c r="D1041" s="290"/>
      <c r="E1041" s="290"/>
      <c r="F1041" s="290"/>
      <c r="G1041" s="290"/>
      <c r="H1041" s="290"/>
      <c r="I1041" s="54">
        <v>6</v>
      </c>
      <c r="J1041" s="50" t="s">
        <v>70</v>
      </c>
      <c r="K1041" s="36">
        <v>200000</v>
      </c>
      <c r="L1041" s="36">
        <f t="shared" ref="L1041" si="475">I1041*K1041</f>
        <v>1200000</v>
      </c>
      <c r="M1041" s="195">
        <v>12</v>
      </c>
      <c r="N1041" s="193" t="s">
        <v>70</v>
      </c>
      <c r="O1041" s="36">
        <v>200000</v>
      </c>
      <c r="P1041" s="36">
        <f t="shared" ref="P1041" si="476">M1041*O1041</f>
        <v>2400000</v>
      </c>
      <c r="Q1041" s="58"/>
    </row>
    <row r="1042" spans="1:17">
      <c r="A1042" s="30"/>
      <c r="B1042" s="37"/>
      <c r="C1042" s="290" t="s">
        <v>112</v>
      </c>
      <c r="D1042" s="290"/>
      <c r="E1042" s="290"/>
      <c r="F1042" s="290"/>
      <c r="G1042" s="290"/>
      <c r="H1042" s="290"/>
      <c r="I1042" s="56"/>
      <c r="J1042" s="51"/>
      <c r="K1042" s="39"/>
      <c r="L1042" s="39"/>
      <c r="M1042" s="196"/>
      <c r="N1042" s="194"/>
      <c r="O1042" s="39"/>
      <c r="P1042" s="39"/>
      <c r="Q1042" s="58"/>
    </row>
    <row r="1043" spans="1:17">
      <c r="A1043" s="150"/>
      <c r="B1043" s="31">
        <v>10</v>
      </c>
      <c r="C1043" s="291" t="s">
        <v>108</v>
      </c>
      <c r="D1043" s="291"/>
      <c r="E1043" s="291"/>
      <c r="F1043" s="291"/>
      <c r="G1043" s="291"/>
      <c r="H1043" s="291"/>
      <c r="I1043" s="54">
        <v>6</v>
      </c>
      <c r="J1043" s="50" t="s">
        <v>70</v>
      </c>
      <c r="K1043" s="36">
        <v>200000</v>
      </c>
      <c r="L1043" s="36">
        <f t="shared" ref="L1043" si="477">I1043*K1043</f>
        <v>1200000</v>
      </c>
      <c r="M1043" s="195">
        <v>12</v>
      </c>
      <c r="N1043" s="193" t="s">
        <v>70</v>
      </c>
      <c r="O1043" s="36">
        <v>200000</v>
      </c>
      <c r="P1043" s="36">
        <f t="shared" ref="P1043" si="478">M1043*O1043</f>
        <v>2400000</v>
      </c>
      <c r="Q1043" s="58"/>
    </row>
    <row r="1044" spans="1:17">
      <c r="A1044" s="30"/>
      <c r="B1044" s="52"/>
      <c r="C1044" s="289" t="s">
        <v>113</v>
      </c>
      <c r="D1044" s="289"/>
      <c r="E1044" s="289"/>
      <c r="F1044" s="289"/>
      <c r="G1044" s="289"/>
      <c r="H1044" s="289"/>
      <c r="I1044" s="56"/>
      <c r="J1044" s="51"/>
      <c r="K1044" s="39"/>
      <c r="L1044" s="39"/>
      <c r="M1044" s="196"/>
      <c r="N1044" s="194"/>
      <c r="O1044" s="39"/>
      <c r="P1044" s="39"/>
      <c r="Q1044" s="58"/>
    </row>
    <row r="1045" spans="1:17">
      <c r="A1045" s="150"/>
      <c r="B1045" s="31">
        <v>11</v>
      </c>
      <c r="C1045" s="291" t="s">
        <v>108</v>
      </c>
      <c r="D1045" s="291"/>
      <c r="E1045" s="291"/>
      <c r="F1045" s="291"/>
      <c r="G1045" s="291"/>
      <c r="H1045" s="291"/>
      <c r="I1045" s="54">
        <v>6</v>
      </c>
      <c r="J1045" s="50" t="s">
        <v>70</v>
      </c>
      <c r="K1045" s="36">
        <v>350000</v>
      </c>
      <c r="L1045" s="36">
        <f t="shared" ref="L1045" si="479">I1045*K1045</f>
        <v>2100000</v>
      </c>
      <c r="M1045" s="195">
        <v>12</v>
      </c>
      <c r="N1045" s="193" t="s">
        <v>70</v>
      </c>
      <c r="O1045" s="36">
        <v>350000</v>
      </c>
      <c r="P1045" s="36">
        <f t="shared" ref="P1045" si="480">M1045*O1045</f>
        <v>4200000</v>
      </c>
      <c r="Q1045" s="58"/>
    </row>
    <row r="1046" spans="1:17">
      <c r="A1046" s="30"/>
      <c r="B1046" s="52"/>
      <c r="C1046" s="289" t="s">
        <v>114</v>
      </c>
      <c r="D1046" s="289"/>
      <c r="E1046" s="289"/>
      <c r="F1046" s="289"/>
      <c r="G1046" s="289"/>
      <c r="H1046" s="289"/>
      <c r="I1046" s="56"/>
      <c r="J1046" s="51"/>
      <c r="K1046" s="39"/>
      <c r="L1046" s="39"/>
      <c r="M1046" s="196"/>
      <c r="N1046" s="194"/>
      <c r="O1046" s="39"/>
      <c r="P1046" s="39"/>
      <c r="Q1046" s="58"/>
    </row>
    <row r="1047" spans="1:17">
      <c r="A1047" s="150"/>
      <c r="B1047" s="49">
        <v>12</v>
      </c>
      <c r="C1047" s="290" t="s">
        <v>108</v>
      </c>
      <c r="D1047" s="290"/>
      <c r="E1047" s="290"/>
      <c r="F1047" s="290"/>
      <c r="G1047" s="290"/>
      <c r="H1047" s="290"/>
      <c r="I1047" s="54">
        <v>6</v>
      </c>
      <c r="J1047" s="50" t="s">
        <v>70</v>
      </c>
      <c r="K1047" s="36">
        <v>125000</v>
      </c>
      <c r="L1047" s="36">
        <f t="shared" ref="L1047" si="481">I1047*K1047</f>
        <v>750000</v>
      </c>
      <c r="M1047" s="195">
        <v>12</v>
      </c>
      <c r="N1047" s="193" t="s">
        <v>70</v>
      </c>
      <c r="O1047" s="36">
        <v>125000</v>
      </c>
      <c r="P1047" s="36">
        <f t="shared" ref="P1047" si="482">M1047*O1047</f>
        <v>1500000</v>
      </c>
      <c r="Q1047" s="58"/>
    </row>
    <row r="1048" spans="1:17">
      <c r="A1048" s="30"/>
      <c r="B1048" s="37"/>
      <c r="C1048" s="290" t="s">
        <v>115</v>
      </c>
      <c r="D1048" s="290"/>
      <c r="E1048" s="290"/>
      <c r="F1048" s="290"/>
      <c r="G1048" s="290"/>
      <c r="H1048" s="290"/>
      <c r="I1048" s="56"/>
      <c r="J1048" s="51"/>
      <c r="K1048" s="39"/>
      <c r="L1048" s="39"/>
      <c r="M1048" s="196"/>
      <c r="N1048" s="194"/>
      <c r="O1048" s="39"/>
      <c r="P1048" s="39"/>
      <c r="Q1048" s="58"/>
    </row>
    <row r="1049" spans="1:17">
      <c r="A1049" s="150"/>
      <c r="B1049" s="31">
        <v>13</v>
      </c>
      <c r="C1049" s="291" t="s">
        <v>108</v>
      </c>
      <c r="D1049" s="291"/>
      <c r="E1049" s="291"/>
      <c r="F1049" s="291"/>
      <c r="G1049" s="291"/>
      <c r="H1049" s="291"/>
      <c r="I1049" s="54">
        <v>6</v>
      </c>
      <c r="J1049" s="50" t="s">
        <v>70</v>
      </c>
      <c r="K1049" s="36">
        <v>250000</v>
      </c>
      <c r="L1049" s="36">
        <f t="shared" ref="L1049" si="483">I1049*K1049</f>
        <v>1500000</v>
      </c>
      <c r="M1049" s="195">
        <v>12</v>
      </c>
      <c r="N1049" s="193" t="s">
        <v>70</v>
      </c>
      <c r="O1049" s="36">
        <v>250000</v>
      </c>
      <c r="P1049" s="36">
        <f t="shared" ref="P1049" si="484">M1049*O1049</f>
        <v>3000000</v>
      </c>
      <c r="Q1049" s="58"/>
    </row>
    <row r="1050" spans="1:17">
      <c r="A1050" s="30"/>
      <c r="B1050" s="52"/>
      <c r="C1050" s="289" t="s">
        <v>116</v>
      </c>
      <c r="D1050" s="289"/>
      <c r="E1050" s="289"/>
      <c r="F1050" s="289"/>
      <c r="G1050" s="289"/>
      <c r="H1050" s="289"/>
      <c r="I1050" s="56"/>
      <c r="J1050" s="51"/>
      <c r="K1050" s="39"/>
      <c r="L1050" s="39"/>
      <c r="M1050" s="196"/>
      <c r="N1050" s="194"/>
      <c r="O1050" s="39"/>
      <c r="P1050" s="39"/>
      <c r="Q1050" s="58"/>
    </row>
    <row r="1051" spans="1:17">
      <c r="A1051" s="30"/>
      <c r="B1051" s="31">
        <v>14</v>
      </c>
      <c r="C1051" s="291" t="s">
        <v>108</v>
      </c>
      <c r="D1051" s="291"/>
      <c r="E1051" s="291"/>
      <c r="F1051" s="291"/>
      <c r="G1051" s="291"/>
      <c r="H1051" s="291"/>
      <c r="I1051" s="54">
        <v>6</v>
      </c>
      <c r="J1051" s="50" t="s">
        <v>70</v>
      </c>
      <c r="K1051" s="36">
        <v>200000</v>
      </c>
      <c r="L1051" s="36">
        <f t="shared" ref="L1051" si="485">I1051*K1051</f>
        <v>1200000</v>
      </c>
      <c r="M1051" s="195">
        <v>12</v>
      </c>
      <c r="N1051" s="193" t="s">
        <v>70</v>
      </c>
      <c r="O1051" s="36">
        <v>200000</v>
      </c>
      <c r="P1051" s="36">
        <f t="shared" ref="P1051" si="486">M1051*O1051</f>
        <v>2400000</v>
      </c>
      <c r="Q1051" s="58"/>
    </row>
    <row r="1052" spans="1:17">
      <c r="A1052" s="30"/>
      <c r="B1052" s="52"/>
      <c r="C1052" s="289" t="s">
        <v>117</v>
      </c>
      <c r="D1052" s="289"/>
      <c r="E1052" s="289"/>
      <c r="F1052" s="289"/>
      <c r="G1052" s="289"/>
      <c r="H1052" s="289"/>
      <c r="I1052" s="56"/>
      <c r="J1052" s="51"/>
      <c r="K1052" s="39"/>
      <c r="L1052" s="39"/>
      <c r="M1052" s="196"/>
      <c r="N1052" s="194"/>
      <c r="O1052" s="39"/>
      <c r="P1052" s="39"/>
      <c r="Q1052" s="58"/>
    </row>
    <row r="1053" spans="1:17">
      <c r="A1053" s="150"/>
      <c r="B1053" s="49">
        <v>15</v>
      </c>
      <c r="C1053" s="290" t="s">
        <v>108</v>
      </c>
      <c r="D1053" s="290"/>
      <c r="E1053" s="290"/>
      <c r="F1053" s="290"/>
      <c r="G1053" s="290"/>
      <c r="H1053" s="290"/>
      <c r="I1053" s="54">
        <v>12</v>
      </c>
      <c r="J1053" s="50" t="s">
        <v>70</v>
      </c>
      <c r="K1053" s="36">
        <v>400000</v>
      </c>
      <c r="L1053" s="36">
        <f t="shared" ref="L1053" si="487">I1053*K1053</f>
        <v>4800000</v>
      </c>
      <c r="M1053" s="195">
        <v>24</v>
      </c>
      <c r="N1053" s="193" t="s">
        <v>70</v>
      </c>
      <c r="O1053" s="36">
        <v>400000</v>
      </c>
      <c r="P1053" s="36">
        <f t="shared" ref="P1053" si="488">M1053*O1053</f>
        <v>9600000</v>
      </c>
      <c r="Q1053" s="58"/>
    </row>
    <row r="1054" spans="1:17">
      <c r="A1054" s="30"/>
      <c r="B1054" s="37"/>
      <c r="C1054" s="290" t="s">
        <v>118</v>
      </c>
      <c r="D1054" s="290"/>
      <c r="E1054" s="290"/>
      <c r="F1054" s="290"/>
      <c r="G1054" s="290"/>
      <c r="H1054" s="290"/>
      <c r="I1054" s="56"/>
      <c r="J1054" s="51"/>
      <c r="K1054" s="39"/>
      <c r="L1054" s="39"/>
      <c r="M1054" s="196"/>
      <c r="N1054" s="194"/>
      <c r="O1054" s="39"/>
      <c r="P1054" s="39"/>
      <c r="Q1054" s="58"/>
    </row>
    <row r="1055" spans="1:17">
      <c r="A1055" s="150"/>
      <c r="B1055" s="31">
        <v>16</v>
      </c>
      <c r="C1055" s="294" t="s">
        <v>119</v>
      </c>
      <c r="D1055" s="294"/>
      <c r="E1055" s="294"/>
      <c r="F1055" s="294"/>
      <c r="G1055" s="294"/>
      <c r="H1055" s="294"/>
      <c r="I1055" s="54">
        <v>18</v>
      </c>
      <c r="J1055" s="50" t="s">
        <v>70</v>
      </c>
      <c r="K1055" s="36">
        <v>150000</v>
      </c>
      <c r="L1055" s="36">
        <f t="shared" ref="L1055" si="489">I1055*K1055</f>
        <v>2700000</v>
      </c>
      <c r="M1055" s="195">
        <f>3*12</f>
        <v>36</v>
      </c>
      <c r="N1055" s="193" t="s">
        <v>70</v>
      </c>
      <c r="O1055" s="36">
        <v>150000</v>
      </c>
      <c r="P1055" s="36">
        <f t="shared" ref="P1055" si="490">M1055*O1055</f>
        <v>5400000</v>
      </c>
      <c r="Q1055" s="58"/>
    </row>
    <row r="1056" spans="1:17">
      <c r="A1056" s="30"/>
      <c r="B1056" s="52"/>
      <c r="C1056" s="289" t="s">
        <v>904</v>
      </c>
      <c r="D1056" s="289"/>
      <c r="E1056" s="289"/>
      <c r="F1056" s="289"/>
      <c r="G1056" s="289"/>
      <c r="H1056" s="289"/>
      <c r="I1056" s="56"/>
      <c r="J1056" s="51"/>
      <c r="K1056" s="39"/>
      <c r="L1056" s="39"/>
      <c r="M1056" s="196"/>
      <c r="N1056" s="194"/>
      <c r="O1056" s="39"/>
      <c r="P1056" s="39"/>
      <c r="Q1056" s="58"/>
    </row>
    <row r="1057" spans="1:17">
      <c r="A1057" s="150"/>
      <c r="B1057" s="49">
        <v>17</v>
      </c>
      <c r="C1057" s="290" t="s">
        <v>893</v>
      </c>
      <c r="D1057" s="290"/>
      <c r="E1057" s="290"/>
      <c r="F1057" s="290"/>
      <c r="G1057" s="290"/>
      <c r="H1057" s="290"/>
      <c r="I1057" s="54">
        <v>6</v>
      </c>
      <c r="J1057" s="50" t="s">
        <v>70</v>
      </c>
      <c r="K1057" s="36">
        <v>2000000</v>
      </c>
      <c r="L1057" s="36">
        <f t="shared" ref="L1057" si="491">I1057*K1057</f>
        <v>12000000</v>
      </c>
      <c r="M1057" s="195">
        <v>12</v>
      </c>
      <c r="N1057" s="193" t="s">
        <v>70</v>
      </c>
      <c r="O1057" s="36">
        <v>2000000</v>
      </c>
      <c r="P1057" s="36">
        <f t="shared" ref="P1057" si="492">M1057*O1057</f>
        <v>24000000</v>
      </c>
      <c r="Q1057" s="58"/>
    </row>
    <row r="1058" spans="1:17">
      <c r="A1058" s="30"/>
      <c r="B1058" s="52"/>
      <c r="C1058" s="289" t="s">
        <v>901</v>
      </c>
      <c r="D1058" s="289"/>
      <c r="E1058" s="289"/>
      <c r="F1058" s="289"/>
      <c r="G1058" s="289"/>
      <c r="H1058" s="289"/>
      <c r="I1058" s="56"/>
      <c r="J1058" s="51"/>
      <c r="K1058" s="39"/>
      <c r="L1058" s="39"/>
      <c r="M1058" s="196"/>
      <c r="N1058" s="194"/>
      <c r="O1058" s="39"/>
      <c r="P1058" s="39"/>
      <c r="Q1058" s="58"/>
    </row>
    <row r="1059" spans="1:17">
      <c r="A1059" s="30"/>
      <c r="B1059" s="49">
        <v>18</v>
      </c>
      <c r="C1059" s="290" t="s">
        <v>894</v>
      </c>
      <c r="D1059" s="290"/>
      <c r="E1059" s="290"/>
      <c r="F1059" s="290"/>
      <c r="G1059" s="290"/>
      <c r="H1059" s="290"/>
      <c r="I1059" s="54">
        <v>6</v>
      </c>
      <c r="J1059" s="50" t="s">
        <v>70</v>
      </c>
      <c r="K1059" s="36">
        <v>1360000</v>
      </c>
      <c r="L1059" s="36">
        <f t="shared" ref="L1059" si="493">I1059*K1059</f>
        <v>8160000</v>
      </c>
      <c r="M1059" s="195">
        <v>12</v>
      </c>
      <c r="N1059" s="193" t="s">
        <v>70</v>
      </c>
      <c r="O1059" s="36">
        <v>1360000</v>
      </c>
      <c r="P1059" s="36">
        <f t="shared" ref="P1059" si="494">M1059*O1059</f>
        <v>16320000</v>
      </c>
      <c r="Q1059" s="58"/>
    </row>
    <row r="1060" spans="1:17">
      <c r="A1060" s="30"/>
      <c r="B1060" s="52"/>
      <c r="C1060" s="289" t="s">
        <v>901</v>
      </c>
      <c r="D1060" s="289"/>
      <c r="E1060" s="289"/>
      <c r="F1060" s="289"/>
      <c r="G1060" s="289"/>
      <c r="H1060" s="289"/>
      <c r="I1060" s="56"/>
      <c r="J1060" s="51"/>
      <c r="K1060" s="39"/>
      <c r="L1060" s="39"/>
      <c r="M1060" s="196"/>
      <c r="N1060" s="194"/>
      <c r="O1060" s="39"/>
      <c r="P1060" s="39"/>
      <c r="Q1060" s="58"/>
    </row>
    <row r="1061" spans="1:17">
      <c r="A1061" s="30"/>
      <c r="B1061" s="49">
        <v>19</v>
      </c>
      <c r="C1061" s="290" t="s">
        <v>895</v>
      </c>
      <c r="D1061" s="290"/>
      <c r="E1061" s="290"/>
      <c r="F1061" s="290"/>
      <c r="G1061" s="290"/>
      <c r="H1061" s="290"/>
      <c r="I1061" s="54">
        <v>6</v>
      </c>
      <c r="J1061" s="50" t="s">
        <v>70</v>
      </c>
      <c r="K1061" s="36">
        <v>250000</v>
      </c>
      <c r="L1061" s="36">
        <f t="shared" ref="L1061" si="495">I1061*K1061</f>
        <v>1500000</v>
      </c>
      <c r="M1061" s="195">
        <v>12</v>
      </c>
      <c r="N1061" s="193" t="s">
        <v>70</v>
      </c>
      <c r="O1061" s="36">
        <v>250000</v>
      </c>
      <c r="P1061" s="36">
        <f t="shared" ref="P1061" si="496">M1061*O1061</f>
        <v>3000000</v>
      </c>
      <c r="Q1061" s="58"/>
    </row>
    <row r="1062" spans="1:17">
      <c r="A1062" s="30"/>
      <c r="B1062" s="37"/>
      <c r="C1062" s="289" t="s">
        <v>901</v>
      </c>
      <c r="D1062" s="289"/>
      <c r="E1062" s="289"/>
      <c r="F1062" s="289"/>
      <c r="G1062" s="289"/>
      <c r="H1062" s="289"/>
      <c r="I1062" s="56"/>
      <c r="J1062" s="51"/>
      <c r="K1062" s="39"/>
      <c r="L1062" s="39"/>
      <c r="M1062" s="196"/>
      <c r="N1062" s="194"/>
      <c r="O1062" s="39"/>
      <c r="P1062" s="39"/>
      <c r="Q1062" s="58"/>
    </row>
    <row r="1063" spans="1:17">
      <c r="A1063" s="150"/>
      <c r="B1063" s="31">
        <v>20</v>
      </c>
      <c r="C1063" s="294" t="s">
        <v>120</v>
      </c>
      <c r="D1063" s="294"/>
      <c r="E1063" s="294"/>
      <c r="F1063" s="294"/>
      <c r="G1063" s="294"/>
      <c r="H1063" s="294"/>
      <c r="I1063" s="54">
        <v>6</v>
      </c>
      <c r="J1063" s="50" t="s">
        <v>70</v>
      </c>
      <c r="K1063" s="36">
        <v>250000</v>
      </c>
      <c r="L1063" s="36">
        <f t="shared" ref="L1063" si="497">I1063*K1063</f>
        <v>1500000</v>
      </c>
      <c r="M1063" s="195">
        <v>12</v>
      </c>
      <c r="N1063" s="193" t="s">
        <v>70</v>
      </c>
      <c r="O1063" s="36">
        <v>250000</v>
      </c>
      <c r="P1063" s="36">
        <f t="shared" ref="P1063" si="498">M1063*O1063</f>
        <v>3000000</v>
      </c>
      <c r="Q1063" s="58"/>
    </row>
    <row r="1064" spans="1:17">
      <c r="A1064" s="30"/>
      <c r="B1064" s="52"/>
      <c r="C1064" s="289" t="s">
        <v>901</v>
      </c>
      <c r="D1064" s="289"/>
      <c r="E1064" s="289"/>
      <c r="F1064" s="289"/>
      <c r="G1064" s="289"/>
      <c r="H1064" s="289"/>
      <c r="I1064" s="56"/>
      <c r="J1064" s="51"/>
      <c r="K1064" s="39"/>
      <c r="L1064" s="39"/>
      <c r="M1064" s="196"/>
      <c r="N1064" s="194"/>
      <c r="O1064" s="39"/>
      <c r="P1064" s="39"/>
      <c r="Q1064" s="58"/>
    </row>
    <row r="1065" spans="1:17">
      <c r="A1065" s="150"/>
      <c r="B1065" s="49">
        <v>21</v>
      </c>
      <c r="C1065" s="290" t="s">
        <v>121</v>
      </c>
      <c r="D1065" s="290"/>
      <c r="E1065" s="290"/>
      <c r="F1065" s="290"/>
      <c r="G1065" s="290"/>
      <c r="H1065" s="290"/>
      <c r="I1065" s="54">
        <v>6</v>
      </c>
      <c r="J1065" s="50" t="s">
        <v>70</v>
      </c>
      <c r="K1065" s="36">
        <v>700000</v>
      </c>
      <c r="L1065" s="36">
        <f t="shared" ref="L1065" si="499">I1065*K1065</f>
        <v>4200000</v>
      </c>
      <c r="M1065" s="195">
        <v>12</v>
      </c>
      <c r="N1065" s="193" t="s">
        <v>70</v>
      </c>
      <c r="O1065" s="36">
        <v>700000</v>
      </c>
      <c r="P1065" s="36">
        <f t="shared" ref="P1065" si="500">M1065*O1065</f>
        <v>8400000</v>
      </c>
      <c r="Q1065" s="58"/>
    </row>
    <row r="1066" spans="1:17">
      <c r="A1066" s="30"/>
      <c r="B1066" s="37"/>
      <c r="C1066" s="290" t="s">
        <v>901</v>
      </c>
      <c r="D1066" s="290"/>
      <c r="E1066" s="290"/>
      <c r="F1066" s="290"/>
      <c r="G1066" s="290"/>
      <c r="H1066" s="290"/>
      <c r="I1066" s="56"/>
      <c r="J1066" s="51"/>
      <c r="K1066" s="39"/>
      <c r="L1066" s="39"/>
      <c r="M1066" s="196"/>
      <c r="N1066" s="194"/>
      <c r="O1066" s="39"/>
      <c r="P1066" s="39"/>
      <c r="Q1066" s="58"/>
    </row>
    <row r="1067" spans="1:17">
      <c r="A1067" s="150"/>
      <c r="B1067" s="31">
        <v>22</v>
      </c>
      <c r="C1067" s="291" t="s">
        <v>122</v>
      </c>
      <c r="D1067" s="291"/>
      <c r="E1067" s="291"/>
      <c r="F1067" s="291"/>
      <c r="G1067" s="291"/>
      <c r="H1067" s="291"/>
      <c r="I1067" s="54">
        <v>6</v>
      </c>
      <c r="J1067" s="50" t="s">
        <v>70</v>
      </c>
      <c r="K1067" s="36">
        <v>640000</v>
      </c>
      <c r="L1067" s="36">
        <f t="shared" ref="L1067" si="501">I1067*K1067</f>
        <v>3840000</v>
      </c>
      <c r="M1067" s="195">
        <v>12</v>
      </c>
      <c r="N1067" s="193" t="s">
        <v>70</v>
      </c>
      <c r="O1067" s="36">
        <v>640000</v>
      </c>
      <c r="P1067" s="36">
        <f t="shared" ref="P1067" si="502">M1067*O1067</f>
        <v>7680000</v>
      </c>
      <c r="Q1067" s="58"/>
    </row>
    <row r="1068" spans="1:17">
      <c r="A1068" s="30"/>
      <c r="B1068" s="52"/>
      <c r="C1068" s="289" t="s">
        <v>123</v>
      </c>
      <c r="D1068" s="289"/>
      <c r="E1068" s="289"/>
      <c r="F1068" s="289"/>
      <c r="G1068" s="289"/>
      <c r="H1068" s="289"/>
      <c r="I1068" s="56"/>
      <c r="J1068" s="51"/>
      <c r="K1068" s="39"/>
      <c r="L1068" s="39"/>
      <c r="M1068" s="196"/>
      <c r="N1068" s="194"/>
      <c r="O1068" s="39"/>
      <c r="P1068" s="39"/>
      <c r="Q1068" s="58"/>
    </row>
    <row r="1069" spans="1:17">
      <c r="A1069" s="150"/>
      <c r="B1069" s="49">
        <v>23</v>
      </c>
      <c r="C1069" s="290" t="s">
        <v>122</v>
      </c>
      <c r="D1069" s="290"/>
      <c r="E1069" s="290"/>
      <c r="F1069" s="290"/>
      <c r="G1069" s="290"/>
      <c r="H1069" s="290"/>
      <c r="I1069" s="54">
        <v>6</v>
      </c>
      <c r="J1069" s="50" t="s">
        <v>70</v>
      </c>
      <c r="K1069" s="36">
        <v>1040000</v>
      </c>
      <c r="L1069" s="36">
        <f t="shared" ref="L1069" si="503">I1069*K1069</f>
        <v>6240000</v>
      </c>
      <c r="M1069" s="195">
        <v>12</v>
      </c>
      <c r="N1069" s="193" t="s">
        <v>70</v>
      </c>
      <c r="O1069" s="36">
        <v>1040000</v>
      </c>
      <c r="P1069" s="36">
        <f t="shared" ref="P1069" si="504">M1069*O1069</f>
        <v>12480000</v>
      </c>
      <c r="Q1069" s="58"/>
    </row>
    <row r="1070" spans="1:17">
      <c r="A1070" s="30"/>
      <c r="B1070" s="37"/>
      <c r="C1070" s="290" t="s">
        <v>124</v>
      </c>
      <c r="D1070" s="290"/>
      <c r="E1070" s="290"/>
      <c r="F1070" s="290"/>
      <c r="G1070" s="290"/>
      <c r="H1070" s="290"/>
      <c r="I1070" s="56"/>
      <c r="J1070" s="51"/>
      <c r="K1070" s="39"/>
      <c r="L1070" s="39"/>
      <c r="M1070" s="196"/>
      <c r="N1070" s="194"/>
      <c r="O1070" s="39"/>
      <c r="P1070" s="39"/>
      <c r="Q1070" s="58"/>
    </row>
    <row r="1071" spans="1:17">
      <c r="A1071" s="150"/>
      <c r="B1071" s="31">
        <v>24</v>
      </c>
      <c r="C1071" s="291" t="s">
        <v>122</v>
      </c>
      <c r="D1071" s="291"/>
      <c r="E1071" s="291"/>
      <c r="F1071" s="291"/>
      <c r="G1071" s="291"/>
      <c r="H1071" s="291"/>
      <c r="I1071" s="54">
        <v>6</v>
      </c>
      <c r="J1071" s="50" t="s">
        <v>70</v>
      </c>
      <c r="K1071" s="36">
        <v>1360000</v>
      </c>
      <c r="L1071" s="36">
        <f t="shared" ref="L1071" si="505">I1071*K1071</f>
        <v>8160000</v>
      </c>
      <c r="M1071" s="195">
        <v>12</v>
      </c>
      <c r="N1071" s="193" t="s">
        <v>70</v>
      </c>
      <c r="O1071" s="36">
        <v>1360000</v>
      </c>
      <c r="P1071" s="36">
        <f t="shared" ref="P1071" si="506">M1071*O1071</f>
        <v>16320000</v>
      </c>
      <c r="Q1071" s="58"/>
    </row>
    <row r="1072" spans="1:17">
      <c r="A1072" s="30"/>
      <c r="B1072" s="52"/>
      <c r="C1072" s="289" t="s">
        <v>125</v>
      </c>
      <c r="D1072" s="289"/>
      <c r="E1072" s="289"/>
      <c r="F1072" s="289"/>
      <c r="G1072" s="289"/>
      <c r="H1072" s="289"/>
      <c r="I1072" s="56"/>
      <c r="J1072" s="51"/>
      <c r="K1072" s="39"/>
      <c r="L1072" s="39"/>
      <c r="M1072" s="196"/>
      <c r="N1072" s="194"/>
      <c r="O1072" s="39"/>
      <c r="P1072" s="39"/>
      <c r="Q1072" s="58"/>
    </row>
    <row r="1073" spans="1:17">
      <c r="A1073" s="150"/>
      <c r="B1073" s="31">
        <v>25</v>
      </c>
      <c r="C1073" s="291" t="s">
        <v>122</v>
      </c>
      <c r="D1073" s="291"/>
      <c r="E1073" s="291"/>
      <c r="F1073" s="291"/>
      <c r="G1073" s="291"/>
      <c r="H1073" s="291"/>
      <c r="I1073" s="66">
        <v>6</v>
      </c>
      <c r="J1073" s="50" t="s">
        <v>70</v>
      </c>
      <c r="K1073" s="36">
        <v>1520000</v>
      </c>
      <c r="L1073" s="36">
        <f t="shared" ref="L1073" si="507">I1073*K1073</f>
        <v>9120000</v>
      </c>
      <c r="M1073" s="205">
        <v>12</v>
      </c>
      <c r="N1073" s="193" t="s">
        <v>70</v>
      </c>
      <c r="O1073" s="36">
        <v>1520000</v>
      </c>
      <c r="P1073" s="36">
        <f t="shared" ref="P1073" si="508">M1073*O1073</f>
        <v>18240000</v>
      </c>
      <c r="Q1073" s="58"/>
    </row>
    <row r="1074" spans="1:17">
      <c r="A1074" s="30"/>
      <c r="B1074" s="63"/>
      <c r="C1074" s="289" t="s">
        <v>126</v>
      </c>
      <c r="D1074" s="289"/>
      <c r="E1074" s="289"/>
      <c r="F1074" s="289"/>
      <c r="G1074" s="289"/>
      <c r="H1074" s="289"/>
      <c r="I1074" s="56"/>
      <c r="J1074" s="51"/>
      <c r="K1074" s="39"/>
      <c r="L1074" s="39"/>
      <c r="M1074" s="196"/>
      <c r="N1074" s="194"/>
      <c r="O1074" s="39"/>
      <c r="P1074" s="39"/>
      <c r="Q1074" s="58"/>
    </row>
    <row r="1075" spans="1:17">
      <c r="A1075" s="30"/>
      <c r="B1075" s="49">
        <v>26</v>
      </c>
      <c r="C1075" s="290" t="s">
        <v>122</v>
      </c>
      <c r="D1075" s="290"/>
      <c r="E1075" s="290"/>
      <c r="F1075" s="290"/>
      <c r="G1075" s="290"/>
      <c r="H1075" s="290"/>
      <c r="I1075" s="54">
        <v>6</v>
      </c>
      <c r="J1075" s="50" t="s">
        <v>70</v>
      </c>
      <c r="K1075" s="36">
        <v>480000</v>
      </c>
      <c r="L1075" s="36">
        <f t="shared" ref="L1075" si="509">I1075*K1075</f>
        <v>2880000</v>
      </c>
      <c r="M1075" s="195">
        <v>12</v>
      </c>
      <c r="N1075" s="193" t="s">
        <v>70</v>
      </c>
      <c r="O1075" s="36">
        <v>480000</v>
      </c>
      <c r="P1075" s="36">
        <f t="shared" ref="P1075" si="510">M1075*O1075</f>
        <v>5760000</v>
      </c>
      <c r="Q1075" s="58"/>
    </row>
    <row r="1076" spans="1:17">
      <c r="A1076" s="37"/>
      <c r="B1076" s="63"/>
      <c r="C1076" s="290" t="s">
        <v>127</v>
      </c>
      <c r="D1076" s="290"/>
      <c r="E1076" s="290"/>
      <c r="F1076" s="290"/>
      <c r="G1076" s="290"/>
      <c r="H1076" s="290"/>
      <c r="I1076" s="56"/>
      <c r="J1076" s="51"/>
      <c r="K1076" s="39"/>
      <c r="L1076" s="39"/>
      <c r="M1076" s="196"/>
      <c r="N1076" s="194"/>
      <c r="O1076" s="39"/>
      <c r="P1076" s="39"/>
      <c r="Q1076" s="58"/>
    </row>
    <row r="1077" spans="1:17">
      <c r="A1077" s="159" t="s">
        <v>921</v>
      </c>
      <c r="B1077" s="293" t="s">
        <v>961</v>
      </c>
      <c r="C1077" s="293"/>
      <c r="D1077" s="293"/>
      <c r="E1077" s="293"/>
      <c r="F1077" s="293"/>
      <c r="G1077" s="293"/>
      <c r="H1077" s="293"/>
      <c r="I1077" s="24"/>
      <c r="J1077" s="13"/>
      <c r="K1077" s="13"/>
      <c r="L1077" s="23"/>
      <c r="M1077" s="96"/>
      <c r="N1077" s="97"/>
      <c r="O1077" s="97"/>
      <c r="P1077" s="23">
        <f>SUM(P1078:P1099)</f>
        <v>13700000</v>
      </c>
      <c r="Q1077" s="58">
        <v>13700000</v>
      </c>
    </row>
    <row r="1078" spans="1:17">
      <c r="A1078" s="49"/>
      <c r="B1078" s="49">
        <v>1</v>
      </c>
      <c r="C1078" s="290" t="s">
        <v>129</v>
      </c>
      <c r="D1078" s="290"/>
      <c r="E1078" s="290"/>
      <c r="F1078" s="290"/>
      <c r="G1078" s="290"/>
      <c r="H1078" s="290"/>
      <c r="I1078" s="54">
        <v>6</v>
      </c>
      <c r="J1078" s="55" t="s">
        <v>70</v>
      </c>
      <c r="K1078" s="36">
        <v>400000</v>
      </c>
      <c r="L1078" s="36">
        <f>I1078*K1078</f>
        <v>2400000</v>
      </c>
      <c r="M1078" s="195">
        <v>12</v>
      </c>
      <c r="N1078" s="72" t="s">
        <v>70</v>
      </c>
      <c r="O1078" s="36">
        <v>400000</v>
      </c>
      <c r="P1078" s="36">
        <f>M1078*O1078</f>
        <v>4800000</v>
      </c>
      <c r="Q1078" s="58"/>
    </row>
    <row r="1079" spans="1:17">
      <c r="A1079" s="37"/>
      <c r="B1079" s="52"/>
      <c r="C1079" s="289" t="s">
        <v>130</v>
      </c>
      <c r="D1079" s="289"/>
      <c r="E1079" s="289"/>
      <c r="F1079" s="289"/>
      <c r="G1079" s="289"/>
      <c r="H1079" s="289"/>
      <c r="I1079" s="56"/>
      <c r="J1079" s="57"/>
      <c r="K1079" s="39"/>
      <c r="L1079" s="39"/>
      <c r="M1079" s="196"/>
      <c r="N1079" s="74"/>
      <c r="O1079" s="39"/>
      <c r="P1079" s="39"/>
      <c r="Q1079" s="58"/>
    </row>
    <row r="1080" spans="1:17">
      <c r="A1080" s="49"/>
      <c r="B1080" s="49">
        <v>2</v>
      </c>
      <c r="C1080" s="290" t="s">
        <v>131</v>
      </c>
      <c r="D1080" s="290"/>
      <c r="E1080" s="290"/>
      <c r="F1080" s="290"/>
      <c r="G1080" s="290"/>
      <c r="H1080" s="290"/>
      <c r="I1080" s="54">
        <v>1</v>
      </c>
      <c r="J1080" s="55" t="s">
        <v>91</v>
      </c>
      <c r="K1080" s="36">
        <v>700000</v>
      </c>
      <c r="L1080" s="36">
        <f t="shared" ref="L1080" si="511">I1080*K1080</f>
        <v>700000</v>
      </c>
      <c r="M1080" s="195">
        <v>1</v>
      </c>
      <c r="N1080" s="72" t="s">
        <v>91</v>
      </c>
      <c r="O1080" s="36">
        <v>700000</v>
      </c>
      <c r="P1080" s="36">
        <f t="shared" ref="P1080" si="512">M1080*O1080</f>
        <v>700000</v>
      </c>
      <c r="Q1080" s="58"/>
    </row>
    <row r="1081" spans="1:17">
      <c r="A1081" s="37"/>
      <c r="B1081" s="52"/>
      <c r="C1081" s="289" t="s">
        <v>132</v>
      </c>
      <c r="D1081" s="289"/>
      <c r="E1081" s="289"/>
      <c r="F1081" s="289"/>
      <c r="G1081" s="289"/>
      <c r="H1081" s="289"/>
      <c r="I1081" s="56"/>
      <c r="J1081" s="57"/>
      <c r="K1081" s="39"/>
      <c r="L1081" s="39"/>
      <c r="M1081" s="196"/>
      <c r="N1081" s="74"/>
      <c r="O1081" s="39"/>
      <c r="P1081" s="39"/>
      <c r="Q1081" s="58"/>
    </row>
    <row r="1082" spans="1:17">
      <c r="A1082" s="49"/>
      <c r="B1082" s="49">
        <v>3</v>
      </c>
      <c r="C1082" s="290" t="s">
        <v>131</v>
      </c>
      <c r="D1082" s="290"/>
      <c r="E1082" s="290"/>
      <c r="F1082" s="290"/>
      <c r="G1082" s="290"/>
      <c r="H1082" s="290"/>
      <c r="I1082" s="54">
        <v>2</v>
      </c>
      <c r="J1082" s="55" t="s">
        <v>91</v>
      </c>
      <c r="K1082" s="36">
        <v>600000</v>
      </c>
      <c r="L1082" s="36">
        <f t="shared" ref="L1082" si="513">I1082*K1082</f>
        <v>1200000</v>
      </c>
      <c r="M1082" s="195">
        <v>2</v>
      </c>
      <c r="N1082" s="72" t="s">
        <v>91</v>
      </c>
      <c r="O1082" s="36">
        <v>600000</v>
      </c>
      <c r="P1082" s="36">
        <f t="shared" ref="P1082" si="514">M1082*O1082</f>
        <v>1200000</v>
      </c>
      <c r="Q1082" s="58"/>
    </row>
    <row r="1083" spans="1:17">
      <c r="A1083" s="37"/>
      <c r="B1083" s="52"/>
      <c r="C1083" s="289" t="s">
        <v>132</v>
      </c>
      <c r="D1083" s="289"/>
      <c r="E1083" s="289"/>
      <c r="F1083" s="289"/>
      <c r="G1083" s="289"/>
      <c r="H1083" s="289"/>
      <c r="I1083" s="56"/>
      <c r="J1083" s="57"/>
      <c r="K1083" s="39"/>
      <c r="L1083" s="39"/>
      <c r="M1083" s="196"/>
      <c r="N1083" s="74"/>
      <c r="O1083" s="39"/>
      <c r="P1083" s="39"/>
      <c r="Q1083" s="58"/>
    </row>
    <row r="1084" spans="1:17">
      <c r="A1084" s="49"/>
      <c r="B1084" s="49">
        <v>4</v>
      </c>
      <c r="C1084" s="290" t="s">
        <v>131</v>
      </c>
      <c r="D1084" s="290"/>
      <c r="E1084" s="290"/>
      <c r="F1084" s="290"/>
      <c r="G1084" s="290"/>
      <c r="H1084" s="290"/>
      <c r="I1084" s="54">
        <v>1</v>
      </c>
      <c r="J1084" s="55" t="s">
        <v>91</v>
      </c>
      <c r="K1084" s="36">
        <v>600000</v>
      </c>
      <c r="L1084" s="36">
        <f t="shared" ref="L1084" si="515">I1084*K1084</f>
        <v>600000</v>
      </c>
      <c r="M1084" s="195">
        <v>1</v>
      </c>
      <c r="N1084" s="72" t="s">
        <v>91</v>
      </c>
      <c r="O1084" s="36">
        <v>600000</v>
      </c>
      <c r="P1084" s="36">
        <f t="shared" ref="P1084" si="516">M1084*O1084</f>
        <v>600000</v>
      </c>
      <c r="Q1084" s="58"/>
    </row>
    <row r="1085" spans="1:17">
      <c r="A1085" s="37"/>
      <c r="B1085" s="52"/>
      <c r="C1085" s="289" t="s">
        <v>133</v>
      </c>
      <c r="D1085" s="289"/>
      <c r="E1085" s="289"/>
      <c r="F1085" s="289"/>
      <c r="G1085" s="289"/>
      <c r="H1085" s="289"/>
      <c r="I1085" s="56"/>
      <c r="J1085" s="57"/>
      <c r="K1085" s="39"/>
      <c r="L1085" s="39"/>
      <c r="M1085" s="196"/>
      <c r="N1085" s="74"/>
      <c r="O1085" s="39"/>
      <c r="P1085" s="39"/>
      <c r="Q1085" s="58"/>
    </row>
    <row r="1086" spans="1:17">
      <c r="A1086" s="49"/>
      <c r="B1086" s="31">
        <v>5</v>
      </c>
      <c r="C1086" s="291" t="s">
        <v>131</v>
      </c>
      <c r="D1086" s="291"/>
      <c r="E1086" s="291"/>
      <c r="F1086" s="291"/>
      <c r="G1086" s="291"/>
      <c r="H1086" s="291"/>
      <c r="I1086" s="54">
        <v>2</v>
      </c>
      <c r="J1086" s="55" t="s">
        <v>91</v>
      </c>
      <c r="K1086" s="36">
        <v>500000</v>
      </c>
      <c r="L1086" s="36">
        <f t="shared" ref="L1086" si="517">I1086*K1086</f>
        <v>1000000</v>
      </c>
      <c r="M1086" s="195">
        <v>2</v>
      </c>
      <c r="N1086" s="72" t="s">
        <v>91</v>
      </c>
      <c r="O1086" s="36">
        <v>500000</v>
      </c>
      <c r="P1086" s="36">
        <f t="shared" ref="P1086" si="518">M1086*O1086</f>
        <v>1000000</v>
      </c>
      <c r="Q1086" s="58"/>
    </row>
    <row r="1087" spans="1:17">
      <c r="A1087" s="37"/>
      <c r="B1087" s="52"/>
      <c r="C1087" s="289" t="s">
        <v>133</v>
      </c>
      <c r="D1087" s="289"/>
      <c r="E1087" s="289"/>
      <c r="F1087" s="289"/>
      <c r="G1087" s="289"/>
      <c r="H1087" s="289"/>
      <c r="I1087" s="56"/>
      <c r="J1087" s="57"/>
      <c r="K1087" s="39"/>
      <c r="L1087" s="39"/>
      <c r="M1087" s="196"/>
      <c r="N1087" s="74"/>
      <c r="O1087" s="39"/>
      <c r="P1087" s="39"/>
      <c r="Q1087" s="58"/>
    </row>
    <row r="1088" spans="1:17">
      <c r="A1088" s="49"/>
      <c r="B1088" s="49">
        <v>6</v>
      </c>
      <c r="C1088" s="290" t="s">
        <v>131</v>
      </c>
      <c r="D1088" s="290"/>
      <c r="E1088" s="290"/>
      <c r="F1088" s="290"/>
      <c r="G1088" s="290"/>
      <c r="H1088" s="290"/>
      <c r="I1088" s="54">
        <v>1</v>
      </c>
      <c r="J1088" s="55" t="s">
        <v>91</v>
      </c>
      <c r="K1088" s="36">
        <v>400000</v>
      </c>
      <c r="L1088" s="36">
        <f t="shared" ref="L1088" si="519">I1088*K1088</f>
        <v>400000</v>
      </c>
      <c r="M1088" s="195">
        <v>1</v>
      </c>
      <c r="N1088" s="72" t="s">
        <v>91</v>
      </c>
      <c r="O1088" s="36">
        <v>400000</v>
      </c>
      <c r="P1088" s="36">
        <f t="shared" ref="P1088" si="520">M1088*O1088</f>
        <v>400000</v>
      </c>
      <c r="Q1088" s="58"/>
    </row>
    <row r="1089" spans="1:17">
      <c r="A1089" s="37"/>
      <c r="B1089" s="52"/>
      <c r="C1089" s="289" t="s">
        <v>134</v>
      </c>
      <c r="D1089" s="289"/>
      <c r="E1089" s="289"/>
      <c r="F1089" s="289"/>
      <c r="G1089" s="289"/>
      <c r="H1089" s="289"/>
      <c r="I1089" s="56"/>
      <c r="J1089" s="57"/>
      <c r="K1089" s="39"/>
      <c r="L1089" s="39"/>
      <c r="M1089" s="196"/>
      <c r="N1089" s="74"/>
      <c r="O1089" s="39"/>
      <c r="P1089" s="39"/>
      <c r="Q1089" s="58"/>
    </row>
    <row r="1090" spans="1:17">
      <c r="A1090" s="49"/>
      <c r="B1090" s="49">
        <v>7</v>
      </c>
      <c r="C1090" s="290" t="s">
        <v>131</v>
      </c>
      <c r="D1090" s="290"/>
      <c r="E1090" s="290"/>
      <c r="F1090" s="290"/>
      <c r="G1090" s="290"/>
      <c r="H1090" s="290"/>
      <c r="I1090" s="54">
        <v>2</v>
      </c>
      <c r="J1090" s="55" t="s">
        <v>91</v>
      </c>
      <c r="K1090" s="36">
        <v>300000</v>
      </c>
      <c r="L1090" s="36">
        <f t="shared" ref="L1090" si="521">I1090*K1090</f>
        <v>600000</v>
      </c>
      <c r="M1090" s="195">
        <v>2</v>
      </c>
      <c r="N1090" s="72" t="s">
        <v>91</v>
      </c>
      <c r="O1090" s="36">
        <v>300000</v>
      </c>
      <c r="P1090" s="36">
        <f t="shared" ref="P1090" si="522">M1090*O1090</f>
        <v>600000</v>
      </c>
      <c r="Q1090" s="58"/>
    </row>
    <row r="1091" spans="1:17">
      <c r="A1091" s="37"/>
      <c r="B1091" s="52"/>
      <c r="C1091" s="289" t="s">
        <v>134</v>
      </c>
      <c r="D1091" s="289"/>
      <c r="E1091" s="289"/>
      <c r="F1091" s="289"/>
      <c r="G1091" s="289"/>
      <c r="H1091" s="289"/>
      <c r="I1091" s="56"/>
      <c r="J1091" s="57"/>
      <c r="K1091" s="39"/>
      <c r="L1091" s="39"/>
      <c r="M1091" s="196"/>
      <c r="N1091" s="74"/>
      <c r="O1091" s="39"/>
      <c r="P1091" s="39"/>
      <c r="Q1091" s="58"/>
    </row>
    <row r="1092" spans="1:17">
      <c r="A1092" s="49"/>
      <c r="B1092" s="49">
        <v>8</v>
      </c>
      <c r="C1092" s="290" t="s">
        <v>131</v>
      </c>
      <c r="D1092" s="290"/>
      <c r="E1092" s="290"/>
      <c r="F1092" s="290"/>
      <c r="G1092" s="290"/>
      <c r="H1092" s="290"/>
      <c r="I1092" s="54">
        <v>1</v>
      </c>
      <c r="J1092" s="55" t="s">
        <v>91</v>
      </c>
      <c r="K1092" s="36">
        <v>800000</v>
      </c>
      <c r="L1092" s="36">
        <f t="shared" ref="L1092" si="523">I1092*K1092</f>
        <v>800000</v>
      </c>
      <c r="M1092" s="195">
        <v>1</v>
      </c>
      <c r="N1092" s="72" t="s">
        <v>91</v>
      </c>
      <c r="O1092" s="36">
        <v>800000</v>
      </c>
      <c r="P1092" s="36">
        <f t="shared" ref="P1092" si="524">M1092*O1092</f>
        <v>800000</v>
      </c>
      <c r="Q1092" s="58"/>
    </row>
    <row r="1093" spans="1:17">
      <c r="A1093" s="37"/>
      <c r="B1093" s="52"/>
      <c r="C1093" s="289" t="s">
        <v>135</v>
      </c>
      <c r="D1093" s="289"/>
      <c r="E1093" s="289"/>
      <c r="F1093" s="289"/>
      <c r="G1093" s="289"/>
      <c r="H1093" s="289"/>
      <c r="I1093" s="56"/>
      <c r="J1093" s="57"/>
      <c r="K1093" s="39"/>
      <c r="L1093" s="39"/>
      <c r="M1093" s="196"/>
      <c r="N1093" s="74"/>
      <c r="O1093" s="39"/>
      <c r="P1093" s="39"/>
      <c r="Q1093" s="58"/>
    </row>
    <row r="1094" spans="1:17">
      <c r="A1094" s="49"/>
      <c r="B1094" s="49">
        <v>9</v>
      </c>
      <c r="C1094" s="290" t="s">
        <v>131</v>
      </c>
      <c r="D1094" s="290"/>
      <c r="E1094" s="290"/>
      <c r="F1094" s="290"/>
      <c r="G1094" s="290"/>
      <c r="H1094" s="290"/>
      <c r="I1094" s="54">
        <v>2</v>
      </c>
      <c r="J1094" s="55" t="s">
        <v>91</v>
      </c>
      <c r="K1094" s="36">
        <v>700000</v>
      </c>
      <c r="L1094" s="36">
        <f t="shared" ref="L1094" si="525">I1094*K1094</f>
        <v>1400000</v>
      </c>
      <c r="M1094" s="195">
        <v>2</v>
      </c>
      <c r="N1094" s="72" t="s">
        <v>91</v>
      </c>
      <c r="O1094" s="36">
        <v>700000</v>
      </c>
      <c r="P1094" s="36">
        <f t="shared" ref="P1094" si="526">M1094*O1094</f>
        <v>1400000</v>
      </c>
      <c r="Q1094" s="58"/>
    </row>
    <row r="1095" spans="1:17">
      <c r="A1095" s="37"/>
      <c r="B1095" s="52"/>
      <c r="C1095" s="289" t="s">
        <v>135</v>
      </c>
      <c r="D1095" s="289"/>
      <c r="E1095" s="289"/>
      <c r="F1095" s="289"/>
      <c r="G1095" s="289"/>
      <c r="H1095" s="289"/>
      <c r="I1095" s="56"/>
      <c r="J1095" s="57"/>
      <c r="K1095" s="39"/>
      <c r="L1095" s="39"/>
      <c r="M1095" s="196"/>
      <c r="N1095" s="74"/>
      <c r="O1095" s="39"/>
      <c r="P1095" s="39"/>
      <c r="Q1095" s="58"/>
    </row>
    <row r="1096" spans="1:17">
      <c r="A1096" s="49"/>
      <c r="B1096" s="49">
        <v>10</v>
      </c>
      <c r="C1096" s="290" t="s">
        <v>131</v>
      </c>
      <c r="D1096" s="290"/>
      <c r="E1096" s="290"/>
      <c r="F1096" s="290"/>
      <c r="G1096" s="290"/>
      <c r="H1096" s="290"/>
      <c r="I1096" s="54">
        <v>1</v>
      </c>
      <c r="J1096" s="55" t="s">
        <v>91</v>
      </c>
      <c r="K1096" s="36">
        <v>800000</v>
      </c>
      <c r="L1096" s="36">
        <f t="shared" ref="L1096" si="527">I1096*K1096</f>
        <v>800000</v>
      </c>
      <c r="M1096" s="195">
        <v>1</v>
      </c>
      <c r="N1096" s="72" t="s">
        <v>91</v>
      </c>
      <c r="O1096" s="36">
        <v>800000</v>
      </c>
      <c r="P1096" s="36">
        <f t="shared" ref="P1096" si="528">M1096*O1096</f>
        <v>800000</v>
      </c>
      <c r="Q1096" s="58"/>
    </row>
    <row r="1097" spans="1:17">
      <c r="A1097" s="37"/>
      <c r="B1097" s="52"/>
      <c r="C1097" s="289" t="s">
        <v>136</v>
      </c>
      <c r="D1097" s="289"/>
      <c r="E1097" s="289"/>
      <c r="F1097" s="289"/>
      <c r="G1097" s="289"/>
      <c r="H1097" s="289"/>
      <c r="I1097" s="56"/>
      <c r="J1097" s="57"/>
      <c r="K1097" s="39"/>
      <c r="L1097" s="39"/>
      <c r="M1097" s="196"/>
      <c r="N1097" s="74"/>
      <c r="O1097" s="39"/>
      <c r="P1097" s="39"/>
      <c r="Q1097" s="58"/>
    </row>
    <row r="1098" spans="1:17">
      <c r="A1098" s="49"/>
      <c r="B1098" s="49">
        <v>11</v>
      </c>
      <c r="C1098" s="290" t="s">
        <v>131</v>
      </c>
      <c r="D1098" s="290"/>
      <c r="E1098" s="290"/>
      <c r="F1098" s="290"/>
      <c r="G1098" s="290"/>
      <c r="H1098" s="290"/>
      <c r="I1098" s="54">
        <v>2</v>
      </c>
      <c r="J1098" s="55" t="s">
        <v>91</v>
      </c>
      <c r="K1098" s="36">
        <v>700000</v>
      </c>
      <c r="L1098" s="36">
        <f t="shared" ref="L1098" si="529">I1098*K1098</f>
        <v>1400000</v>
      </c>
      <c r="M1098" s="195">
        <v>2</v>
      </c>
      <c r="N1098" s="72" t="s">
        <v>91</v>
      </c>
      <c r="O1098" s="36">
        <v>700000</v>
      </c>
      <c r="P1098" s="36">
        <f t="shared" ref="P1098" si="530">M1098*O1098</f>
        <v>1400000</v>
      </c>
      <c r="Q1098" s="58"/>
    </row>
    <row r="1099" spans="1:17">
      <c r="A1099" s="37"/>
      <c r="B1099" s="52"/>
      <c r="C1099" s="289" t="s">
        <v>136</v>
      </c>
      <c r="D1099" s="289"/>
      <c r="E1099" s="289"/>
      <c r="F1099" s="289"/>
      <c r="G1099" s="289"/>
      <c r="H1099" s="289"/>
      <c r="I1099" s="56"/>
      <c r="J1099" s="57"/>
      <c r="K1099" s="39"/>
      <c r="L1099" s="39"/>
      <c r="M1099" s="196"/>
      <c r="N1099" s="74"/>
      <c r="O1099" s="39"/>
      <c r="P1099" s="39"/>
      <c r="Q1099" s="58"/>
    </row>
    <row r="1100" spans="1:17">
      <c r="A1100" s="140" t="s">
        <v>782</v>
      </c>
      <c r="B1100" s="292" t="s">
        <v>783</v>
      </c>
      <c r="C1100" s="292"/>
      <c r="D1100" s="292"/>
      <c r="E1100" s="292"/>
      <c r="F1100" s="292"/>
      <c r="G1100" s="292"/>
      <c r="H1100" s="292"/>
      <c r="I1100" s="24"/>
      <c r="J1100" s="13"/>
      <c r="K1100" s="22"/>
      <c r="L1100" s="26">
        <f>+L1101+L1106</f>
        <v>937000000</v>
      </c>
      <c r="M1100" s="96"/>
      <c r="N1100" s="97"/>
      <c r="O1100" s="22"/>
      <c r="P1100" s="26">
        <f>+P1101+P1106</f>
        <v>817006000</v>
      </c>
      <c r="Q1100" s="58"/>
    </row>
    <row r="1101" spans="1:17">
      <c r="A1101" s="151" t="s">
        <v>784</v>
      </c>
      <c r="B1101" s="342" t="s">
        <v>785</v>
      </c>
      <c r="C1101" s="342"/>
      <c r="D1101" s="342"/>
      <c r="E1101" s="342"/>
      <c r="F1101" s="342"/>
      <c r="G1101" s="342"/>
      <c r="H1101" s="342"/>
      <c r="I1101" s="24"/>
      <c r="J1101" s="13"/>
      <c r="K1101" s="22"/>
      <c r="L1101" s="26">
        <f>SUM(L1102:L1105)</f>
        <v>787000000</v>
      </c>
      <c r="M1101" s="96"/>
      <c r="N1101" s="97"/>
      <c r="O1101" s="22"/>
      <c r="P1101" s="26">
        <f>SUM(P1102:P1105)</f>
        <v>687000000</v>
      </c>
      <c r="Q1101" s="58">
        <v>858266344</v>
      </c>
    </row>
    <row r="1102" spans="1:17">
      <c r="A1102" s="30"/>
      <c r="B1102" s="31">
        <v>1</v>
      </c>
      <c r="C1102" s="294" t="s">
        <v>786</v>
      </c>
      <c r="D1102" s="294"/>
      <c r="E1102" s="294"/>
      <c r="F1102" s="294"/>
      <c r="G1102" s="294"/>
      <c r="H1102" s="294"/>
      <c r="I1102" s="34">
        <v>12</v>
      </c>
      <c r="J1102" s="50" t="s">
        <v>691</v>
      </c>
      <c r="K1102" s="36">
        <v>51000000</v>
      </c>
      <c r="L1102" s="36">
        <f>I1102*K1102</f>
        <v>612000000</v>
      </c>
      <c r="M1102" s="189">
        <v>12</v>
      </c>
      <c r="N1102" s="193" t="s">
        <v>691</v>
      </c>
      <c r="O1102" s="36">
        <v>51000000</v>
      </c>
      <c r="P1102" s="36">
        <f>M1102*O1102</f>
        <v>612000000</v>
      </c>
      <c r="Q1102" s="58"/>
    </row>
    <row r="1103" spans="1:17">
      <c r="A1103" s="30"/>
      <c r="B1103" s="52"/>
      <c r="C1103" s="327" t="s">
        <v>883</v>
      </c>
      <c r="D1103" s="327"/>
      <c r="E1103" s="327"/>
      <c r="F1103" s="327"/>
      <c r="G1103" s="327"/>
      <c r="H1103" s="327"/>
      <c r="I1103" s="38"/>
      <c r="J1103" s="51"/>
      <c r="K1103" s="39"/>
      <c r="L1103" s="39"/>
      <c r="M1103" s="191"/>
      <c r="N1103" s="194"/>
      <c r="O1103" s="39"/>
      <c r="P1103" s="39"/>
      <c r="Q1103" s="58"/>
    </row>
    <row r="1104" spans="1:17">
      <c r="A1104" s="30"/>
      <c r="B1104" s="31">
        <v>2</v>
      </c>
      <c r="C1104" s="294" t="s">
        <v>786</v>
      </c>
      <c r="D1104" s="294"/>
      <c r="E1104" s="294"/>
      <c r="F1104" s="294"/>
      <c r="G1104" s="294"/>
      <c r="H1104" s="294"/>
      <c r="I1104" s="34">
        <v>1</v>
      </c>
      <c r="J1104" s="50" t="s">
        <v>635</v>
      </c>
      <c r="K1104" s="36">
        <f>135000000+40000000</f>
        <v>175000000</v>
      </c>
      <c r="L1104" s="36">
        <f>+I1104*K1104</f>
        <v>175000000</v>
      </c>
      <c r="M1104" s="189">
        <v>1</v>
      </c>
      <c r="N1104" s="193" t="s">
        <v>635</v>
      </c>
      <c r="O1104" s="36">
        <v>75000000</v>
      </c>
      <c r="P1104" s="36">
        <f>+M1104*O1104</f>
        <v>75000000</v>
      </c>
      <c r="Q1104" s="58"/>
    </row>
    <row r="1105" spans="1:17">
      <c r="A1105" s="30"/>
      <c r="B1105" s="52"/>
      <c r="C1105" s="327" t="s">
        <v>862</v>
      </c>
      <c r="D1105" s="327"/>
      <c r="E1105" s="327"/>
      <c r="F1105" s="327"/>
      <c r="G1105" s="327"/>
      <c r="H1105" s="327"/>
      <c r="I1105" s="38"/>
      <c r="J1105" s="51"/>
      <c r="K1105" s="39"/>
      <c r="L1105" s="39"/>
      <c r="M1105" s="191"/>
      <c r="N1105" s="194"/>
      <c r="O1105" s="39"/>
      <c r="P1105" s="39"/>
      <c r="Q1105" s="58"/>
    </row>
    <row r="1106" spans="1:17">
      <c r="A1106" s="145" t="s">
        <v>787</v>
      </c>
      <c r="B1106" s="321" t="s">
        <v>788</v>
      </c>
      <c r="C1106" s="321"/>
      <c r="D1106" s="321"/>
      <c r="E1106" s="321"/>
      <c r="F1106" s="321"/>
      <c r="G1106" s="321"/>
      <c r="H1106" s="321"/>
      <c r="I1106" s="24"/>
      <c r="J1106" s="18"/>
      <c r="K1106" s="22"/>
      <c r="L1106" s="26">
        <f>SUM(L1107:L1110)</f>
        <v>150000000</v>
      </c>
      <c r="M1106" s="96"/>
      <c r="N1106" s="206"/>
      <c r="O1106" s="22"/>
      <c r="P1106" s="26">
        <f>SUM(P1107:P1110)</f>
        <v>130006000</v>
      </c>
      <c r="Q1106" s="58">
        <v>124527000</v>
      </c>
    </row>
    <row r="1107" spans="1:17">
      <c r="A1107" s="49"/>
      <c r="B1107" s="31">
        <v>1</v>
      </c>
      <c r="C1107" s="291" t="s">
        <v>789</v>
      </c>
      <c r="D1107" s="291"/>
      <c r="E1107" s="291"/>
      <c r="F1107" s="291"/>
      <c r="G1107" s="291"/>
      <c r="H1107" s="291"/>
      <c r="I1107" s="34">
        <v>1</v>
      </c>
      <c r="J1107" s="50" t="s">
        <v>62</v>
      </c>
      <c r="K1107" s="36">
        <v>143000000</v>
      </c>
      <c r="L1107" s="36">
        <f>I1107*K1107</f>
        <v>143000000</v>
      </c>
      <c r="M1107" s="189">
        <v>1</v>
      </c>
      <c r="N1107" s="193" t="s">
        <v>62</v>
      </c>
      <c r="O1107" s="230">
        <f>140000000-16244000-750000</f>
        <v>123006000</v>
      </c>
      <c r="P1107" s="36">
        <f>M1107*O1107</f>
        <v>123006000</v>
      </c>
      <c r="Q1107" s="58"/>
    </row>
    <row r="1108" spans="1:17">
      <c r="A1108" s="52"/>
      <c r="B1108" s="52"/>
      <c r="C1108" s="289" t="s">
        <v>180</v>
      </c>
      <c r="D1108" s="289"/>
      <c r="E1108" s="289"/>
      <c r="F1108" s="289"/>
      <c r="G1108" s="289"/>
      <c r="H1108" s="289"/>
      <c r="I1108" s="42"/>
      <c r="J1108" s="51"/>
      <c r="K1108" s="39"/>
      <c r="L1108" s="39"/>
      <c r="M1108" s="192"/>
      <c r="N1108" s="194"/>
      <c r="O1108" s="39"/>
      <c r="P1108" s="39"/>
      <c r="Q1108" s="58"/>
    </row>
    <row r="1109" spans="1:17">
      <c r="A1109" s="49"/>
      <c r="B1109" s="31">
        <v>2</v>
      </c>
      <c r="C1109" s="291" t="s">
        <v>790</v>
      </c>
      <c r="D1109" s="291"/>
      <c r="E1109" s="291"/>
      <c r="F1109" s="291"/>
      <c r="G1109" s="291"/>
      <c r="H1109" s="291"/>
      <c r="I1109" s="34">
        <v>1</v>
      </c>
      <c r="J1109" s="50" t="s">
        <v>62</v>
      </c>
      <c r="K1109" s="36">
        <v>7000000</v>
      </c>
      <c r="L1109" s="36">
        <f>I1109*K1109</f>
        <v>7000000</v>
      </c>
      <c r="M1109" s="189">
        <v>1</v>
      </c>
      <c r="N1109" s="193" t="s">
        <v>62</v>
      </c>
      <c r="O1109" s="36">
        <v>7000000</v>
      </c>
      <c r="P1109" s="36">
        <f>M1109*O1109</f>
        <v>7000000</v>
      </c>
      <c r="Q1109" s="58"/>
    </row>
    <row r="1110" spans="1:17">
      <c r="A1110" s="52"/>
      <c r="B1110" s="52"/>
      <c r="C1110" s="289" t="s">
        <v>791</v>
      </c>
      <c r="D1110" s="289"/>
      <c r="E1110" s="289"/>
      <c r="F1110" s="289"/>
      <c r="G1110" s="289"/>
      <c r="H1110" s="289"/>
      <c r="I1110" s="38"/>
      <c r="J1110" s="51"/>
      <c r="K1110" s="39"/>
      <c r="L1110" s="39"/>
      <c r="M1110" s="191"/>
      <c r="N1110" s="194"/>
      <c r="O1110" s="39"/>
      <c r="P1110" s="39"/>
      <c r="Q1110" s="58"/>
    </row>
    <row r="1111" spans="1:17">
      <c r="A1111" s="140" t="s">
        <v>792</v>
      </c>
      <c r="B1111" s="292" t="s">
        <v>793</v>
      </c>
      <c r="C1111" s="292"/>
      <c r="D1111" s="292"/>
      <c r="E1111" s="292"/>
      <c r="F1111" s="292"/>
      <c r="G1111" s="292"/>
      <c r="H1111" s="292"/>
      <c r="I1111" s="24"/>
      <c r="J1111" s="18"/>
      <c r="K1111" s="22"/>
      <c r="L1111" s="26">
        <f>+L1112+L1115+L1128+L1139+L1150</f>
        <v>2267840000</v>
      </c>
      <c r="M1111" s="96"/>
      <c r="N1111" s="206"/>
      <c r="O1111" s="22"/>
      <c r="P1111" s="26">
        <f>+P1112+P1115+P1128+P1139</f>
        <v>2278546000</v>
      </c>
      <c r="Q1111" s="58"/>
    </row>
    <row r="1112" spans="1:17">
      <c r="A1112" s="140" t="s">
        <v>794</v>
      </c>
      <c r="B1112" s="321" t="s">
        <v>795</v>
      </c>
      <c r="C1112" s="321"/>
      <c r="D1112" s="321"/>
      <c r="E1112" s="321"/>
      <c r="F1112" s="321"/>
      <c r="G1112" s="321"/>
      <c r="H1112" s="321"/>
      <c r="I1112" s="24"/>
      <c r="J1112" s="18"/>
      <c r="K1112" s="22"/>
      <c r="L1112" s="26">
        <f>SUM(L1113:L1114)</f>
        <v>2000000</v>
      </c>
      <c r="M1112" s="96"/>
      <c r="N1112" s="206"/>
      <c r="O1112" s="22"/>
      <c r="P1112" s="26">
        <f>SUM(P1113:P1114)</f>
        <v>2000000</v>
      </c>
      <c r="Q1112" s="58">
        <v>0</v>
      </c>
    </row>
    <row r="1113" spans="1:17">
      <c r="A1113" s="49"/>
      <c r="B1113" s="31">
        <v>1</v>
      </c>
      <c r="C1113" s="291" t="s">
        <v>796</v>
      </c>
      <c r="D1113" s="291"/>
      <c r="E1113" s="291"/>
      <c r="F1113" s="291"/>
      <c r="G1113" s="291"/>
      <c r="H1113" s="291"/>
      <c r="I1113" s="42">
        <v>1</v>
      </c>
      <c r="J1113" s="89" t="s">
        <v>797</v>
      </c>
      <c r="K1113" s="43">
        <v>2000000</v>
      </c>
      <c r="L1113" s="43">
        <f>I1113*K1113</f>
        <v>2000000</v>
      </c>
      <c r="M1113" s="192">
        <v>1</v>
      </c>
      <c r="N1113" s="199" t="s">
        <v>797</v>
      </c>
      <c r="O1113" s="43">
        <v>2000000</v>
      </c>
      <c r="P1113" s="43">
        <f>M1113*O1113</f>
        <v>2000000</v>
      </c>
      <c r="Q1113" s="58"/>
    </row>
    <row r="1114" spans="1:17">
      <c r="A1114" s="52"/>
      <c r="B1114" s="52"/>
      <c r="C1114" s="289" t="s">
        <v>798</v>
      </c>
      <c r="D1114" s="289"/>
      <c r="E1114" s="289"/>
      <c r="F1114" s="289"/>
      <c r="G1114" s="289"/>
      <c r="H1114" s="289"/>
      <c r="I1114" s="38"/>
      <c r="J1114" s="51"/>
      <c r="K1114" s="39"/>
      <c r="L1114" s="39"/>
      <c r="M1114" s="191"/>
      <c r="N1114" s="194"/>
      <c r="O1114" s="39"/>
      <c r="P1114" s="39"/>
      <c r="Q1114" s="58"/>
    </row>
    <row r="1115" spans="1:17">
      <c r="A1115" s="140" t="s">
        <v>799</v>
      </c>
      <c r="B1115" s="321" t="s">
        <v>800</v>
      </c>
      <c r="C1115" s="321"/>
      <c r="D1115" s="321"/>
      <c r="E1115" s="321"/>
      <c r="F1115" s="321"/>
      <c r="G1115" s="321"/>
      <c r="H1115" s="321"/>
      <c r="I1115" s="24"/>
      <c r="J1115" s="18"/>
      <c r="K1115" s="22"/>
      <c r="L1115" s="26">
        <f>SUM(L1116:L1127)</f>
        <v>64450000</v>
      </c>
      <c r="M1115" s="96"/>
      <c r="N1115" s="206"/>
      <c r="O1115" s="22"/>
      <c r="P1115" s="26">
        <f>SUM(P1116:P1127)</f>
        <v>78656000</v>
      </c>
      <c r="Q1115" s="58">
        <v>72327588</v>
      </c>
    </row>
    <row r="1116" spans="1:17">
      <c r="A1116" s="150"/>
      <c r="B1116" s="31">
        <v>1</v>
      </c>
      <c r="C1116" s="291" t="s">
        <v>801</v>
      </c>
      <c r="D1116" s="291"/>
      <c r="E1116" s="291"/>
      <c r="F1116" s="291"/>
      <c r="G1116" s="291"/>
      <c r="H1116" s="291"/>
      <c r="I1116" s="34">
        <v>2</v>
      </c>
      <c r="J1116" s="50" t="s">
        <v>182</v>
      </c>
      <c r="K1116" s="36">
        <v>500000</v>
      </c>
      <c r="L1116" s="36">
        <f>+I1116*K1116</f>
        <v>1000000</v>
      </c>
      <c r="M1116" s="189">
        <v>2</v>
      </c>
      <c r="N1116" s="193" t="s">
        <v>182</v>
      </c>
      <c r="O1116" s="36">
        <v>500000</v>
      </c>
      <c r="P1116" s="36">
        <f>+M1116*O1116</f>
        <v>1000000</v>
      </c>
      <c r="Q1116" s="58"/>
    </row>
    <row r="1117" spans="1:17">
      <c r="A1117" s="30"/>
      <c r="B1117" s="52"/>
      <c r="C1117" s="289" t="s">
        <v>180</v>
      </c>
      <c r="D1117" s="289"/>
      <c r="E1117" s="289"/>
      <c r="F1117" s="289"/>
      <c r="G1117" s="289"/>
      <c r="H1117" s="289"/>
      <c r="I1117" s="38"/>
      <c r="J1117" s="51"/>
      <c r="K1117" s="39"/>
      <c r="L1117" s="39"/>
      <c r="M1117" s="191"/>
      <c r="N1117" s="194"/>
      <c r="O1117" s="39"/>
      <c r="P1117" s="39"/>
      <c r="Q1117" s="58"/>
    </row>
    <row r="1118" spans="1:17">
      <c r="A1118" s="150"/>
      <c r="B1118" s="31">
        <v>2</v>
      </c>
      <c r="C1118" s="291" t="s">
        <v>802</v>
      </c>
      <c r="D1118" s="291"/>
      <c r="E1118" s="291"/>
      <c r="F1118" s="291"/>
      <c r="G1118" s="291"/>
      <c r="H1118" s="291"/>
      <c r="I1118" s="42">
        <v>100</v>
      </c>
      <c r="J1118" s="89" t="s">
        <v>615</v>
      </c>
      <c r="K1118" s="43">
        <v>25000</v>
      </c>
      <c r="L1118" s="43">
        <f>+I1118*K1118</f>
        <v>2500000</v>
      </c>
      <c r="M1118" s="192">
        <v>100</v>
      </c>
      <c r="N1118" s="199" t="s">
        <v>615</v>
      </c>
      <c r="O1118" s="43">
        <v>25000</v>
      </c>
      <c r="P1118" s="43">
        <f>+M1118*O1118</f>
        <v>2500000</v>
      </c>
      <c r="Q1118" s="58"/>
    </row>
    <row r="1119" spans="1:17">
      <c r="A1119" s="30"/>
      <c r="B1119" s="52"/>
      <c r="C1119" s="289" t="s">
        <v>180</v>
      </c>
      <c r="D1119" s="289"/>
      <c r="E1119" s="289"/>
      <c r="F1119" s="289"/>
      <c r="G1119" s="289"/>
      <c r="H1119" s="289"/>
      <c r="I1119" s="38"/>
      <c r="J1119" s="51"/>
      <c r="K1119" s="39"/>
      <c r="L1119" s="39"/>
      <c r="M1119" s="191"/>
      <c r="N1119" s="194"/>
      <c r="O1119" s="39"/>
      <c r="P1119" s="39"/>
      <c r="Q1119" s="58"/>
    </row>
    <row r="1120" spans="1:17">
      <c r="A1120" s="150"/>
      <c r="B1120" s="31">
        <v>3</v>
      </c>
      <c r="C1120" s="291" t="s">
        <v>803</v>
      </c>
      <c r="D1120" s="291"/>
      <c r="E1120" s="291"/>
      <c r="F1120" s="291"/>
      <c r="G1120" s="291"/>
      <c r="H1120" s="291"/>
      <c r="I1120" s="42">
        <v>1</v>
      </c>
      <c r="J1120" s="89" t="s">
        <v>635</v>
      </c>
      <c r="K1120" s="43">
        <v>2550000</v>
      </c>
      <c r="L1120" s="43">
        <f>I1120*K1120</f>
        <v>2550000</v>
      </c>
      <c r="M1120" s="192">
        <v>1</v>
      </c>
      <c r="N1120" s="199" t="s">
        <v>635</v>
      </c>
      <c r="O1120" s="43">
        <v>2550000</v>
      </c>
      <c r="P1120" s="43">
        <f>M1120*O1120</f>
        <v>2550000</v>
      </c>
      <c r="Q1120" s="58"/>
    </row>
    <row r="1121" spans="1:17">
      <c r="A1121" s="30"/>
      <c r="B1121" s="52"/>
      <c r="C1121" s="289" t="s">
        <v>180</v>
      </c>
      <c r="D1121" s="289"/>
      <c r="E1121" s="289"/>
      <c r="F1121" s="289"/>
      <c r="G1121" s="289"/>
      <c r="H1121" s="289"/>
      <c r="I1121" s="38"/>
      <c r="J1121" s="51"/>
      <c r="K1121" s="39"/>
      <c r="L1121" s="39"/>
      <c r="M1121" s="191"/>
      <c r="N1121" s="194"/>
      <c r="O1121" s="39"/>
      <c r="P1121" s="39"/>
      <c r="Q1121" s="58"/>
    </row>
    <row r="1122" spans="1:17">
      <c r="A1122" s="150"/>
      <c r="B1122" s="31">
        <v>4</v>
      </c>
      <c r="C1122" s="291" t="s">
        <v>804</v>
      </c>
      <c r="D1122" s="291"/>
      <c r="E1122" s="291"/>
      <c r="F1122" s="291"/>
      <c r="G1122" s="291"/>
      <c r="H1122" s="291"/>
      <c r="I1122" s="42">
        <v>100</v>
      </c>
      <c r="J1122" s="89" t="s">
        <v>182</v>
      </c>
      <c r="K1122" s="43">
        <v>1500</v>
      </c>
      <c r="L1122" s="43">
        <f>I1122*K1122</f>
        <v>150000</v>
      </c>
      <c r="M1122" s="192">
        <v>100</v>
      </c>
      <c r="N1122" s="199" t="s">
        <v>182</v>
      </c>
      <c r="O1122" s="43">
        <v>1500</v>
      </c>
      <c r="P1122" s="43">
        <f>M1122*O1122</f>
        <v>150000</v>
      </c>
      <c r="Q1122" s="58"/>
    </row>
    <row r="1123" spans="1:17">
      <c r="A1123" s="30"/>
      <c r="B1123" s="52"/>
      <c r="C1123" s="289" t="s">
        <v>180</v>
      </c>
      <c r="D1123" s="289"/>
      <c r="E1123" s="289"/>
      <c r="F1123" s="289"/>
      <c r="G1123" s="289"/>
      <c r="H1123" s="289"/>
      <c r="I1123" s="38"/>
      <c r="J1123" s="51"/>
      <c r="K1123" s="39"/>
      <c r="L1123" s="39"/>
      <c r="M1123" s="191"/>
      <c r="N1123" s="194"/>
      <c r="O1123" s="39"/>
      <c r="P1123" s="39"/>
      <c r="Q1123" s="58"/>
    </row>
    <row r="1124" spans="1:17">
      <c r="A1124" s="30"/>
      <c r="B1124" s="31">
        <v>5</v>
      </c>
      <c r="C1124" s="291" t="s">
        <v>860</v>
      </c>
      <c r="D1124" s="291"/>
      <c r="E1124" s="291"/>
      <c r="F1124" s="291"/>
      <c r="G1124" s="291"/>
      <c r="H1124" s="291"/>
      <c r="I1124" s="42">
        <v>10</v>
      </c>
      <c r="J1124" s="89" t="s">
        <v>691</v>
      </c>
      <c r="K1124" s="43">
        <v>4800000</v>
      </c>
      <c r="L1124" s="43">
        <f>I1124*K1124</f>
        <v>48000000</v>
      </c>
      <c r="M1124" s="192">
        <v>12</v>
      </c>
      <c r="N1124" s="199" t="s">
        <v>691</v>
      </c>
      <c r="O1124" s="43">
        <v>5013000</v>
      </c>
      <c r="P1124" s="43">
        <f>M1124*O1124</f>
        <v>60156000</v>
      </c>
      <c r="Q1124" s="58"/>
    </row>
    <row r="1125" spans="1:17">
      <c r="A1125" s="30"/>
      <c r="B1125" s="52"/>
      <c r="C1125" s="289" t="s">
        <v>180</v>
      </c>
      <c r="D1125" s="289"/>
      <c r="E1125" s="289"/>
      <c r="F1125" s="289"/>
      <c r="G1125" s="289"/>
      <c r="H1125" s="289"/>
      <c r="I1125" s="38"/>
      <c r="J1125" s="51"/>
      <c r="K1125" s="39"/>
      <c r="L1125" s="39"/>
      <c r="M1125" s="191"/>
      <c r="N1125" s="194"/>
      <c r="O1125" s="39"/>
      <c r="P1125" s="39"/>
      <c r="Q1125" s="58"/>
    </row>
    <row r="1126" spans="1:17">
      <c r="A1126" s="30"/>
      <c r="B1126" s="31">
        <v>6</v>
      </c>
      <c r="C1126" s="304" t="s">
        <v>805</v>
      </c>
      <c r="D1126" s="305"/>
      <c r="E1126" s="305"/>
      <c r="F1126" s="305"/>
      <c r="G1126" s="305"/>
      <c r="H1126" s="305"/>
      <c r="I1126" s="42">
        <v>10</v>
      </c>
      <c r="J1126" s="89" t="s">
        <v>691</v>
      </c>
      <c r="K1126" s="43">
        <v>1025000</v>
      </c>
      <c r="L1126" s="43">
        <f>I1126*K1126</f>
        <v>10250000</v>
      </c>
      <c r="M1126" s="192">
        <v>12</v>
      </c>
      <c r="N1126" s="199" t="s">
        <v>691</v>
      </c>
      <c r="O1126" s="43">
        <v>1025000</v>
      </c>
      <c r="P1126" s="43">
        <f>M1126*O1126</f>
        <v>12300000</v>
      </c>
      <c r="Q1126" s="58"/>
    </row>
    <row r="1127" spans="1:17">
      <c r="A1127" s="63"/>
      <c r="B1127" s="52"/>
      <c r="C1127" s="325" t="s">
        <v>180</v>
      </c>
      <c r="D1127" s="326"/>
      <c r="E1127" s="326"/>
      <c r="F1127" s="326"/>
      <c r="G1127" s="326"/>
      <c r="H1127" s="326"/>
      <c r="I1127" s="38"/>
      <c r="J1127" s="51"/>
      <c r="K1127" s="39"/>
      <c r="L1127" s="39"/>
      <c r="M1127" s="191"/>
      <c r="N1127" s="194"/>
      <c r="O1127" s="39"/>
      <c r="P1127" s="39"/>
      <c r="Q1127" s="58"/>
    </row>
    <row r="1128" spans="1:17">
      <c r="A1128" s="139" t="s">
        <v>806</v>
      </c>
      <c r="B1128" s="383" t="s">
        <v>807</v>
      </c>
      <c r="C1128" s="321"/>
      <c r="D1128" s="321"/>
      <c r="E1128" s="321"/>
      <c r="F1128" s="321"/>
      <c r="G1128" s="321"/>
      <c r="H1128" s="321"/>
      <c r="I1128" s="24"/>
      <c r="J1128" s="24"/>
      <c r="K1128" s="32"/>
      <c r="L1128" s="94">
        <f>SUM(L1129:L1138)</f>
        <v>5190000</v>
      </c>
      <c r="M1128" s="96"/>
      <c r="N1128" s="96"/>
      <c r="O1128" s="32"/>
      <c r="P1128" s="94">
        <f>SUM(P1129:P1138)</f>
        <v>5190000</v>
      </c>
      <c r="Q1128" s="58">
        <v>0</v>
      </c>
    </row>
    <row r="1129" spans="1:17">
      <c r="A1129" s="150"/>
      <c r="B1129" s="31">
        <v>1</v>
      </c>
      <c r="C1129" s="291" t="s">
        <v>808</v>
      </c>
      <c r="D1129" s="291"/>
      <c r="E1129" s="291"/>
      <c r="F1129" s="291"/>
      <c r="G1129" s="291"/>
      <c r="H1129" s="291"/>
      <c r="I1129" s="34">
        <v>80</v>
      </c>
      <c r="J1129" s="89" t="s">
        <v>182</v>
      </c>
      <c r="K1129" s="36">
        <v>2000</v>
      </c>
      <c r="L1129" s="36">
        <f>I1129*K1129</f>
        <v>160000</v>
      </c>
      <c r="M1129" s="189">
        <v>80</v>
      </c>
      <c r="N1129" s="199" t="s">
        <v>182</v>
      </c>
      <c r="O1129" s="36">
        <v>2000</v>
      </c>
      <c r="P1129" s="36">
        <f>M1129*O1129</f>
        <v>160000</v>
      </c>
      <c r="Q1129" s="58"/>
    </row>
    <row r="1130" spans="1:17">
      <c r="A1130" s="30"/>
      <c r="B1130" s="52"/>
      <c r="C1130" s="289" t="s">
        <v>809</v>
      </c>
      <c r="D1130" s="289"/>
      <c r="E1130" s="289"/>
      <c r="F1130" s="289"/>
      <c r="G1130" s="289"/>
      <c r="H1130" s="289"/>
      <c r="I1130" s="38"/>
      <c r="J1130" s="38"/>
      <c r="K1130" s="39"/>
      <c r="L1130" s="39"/>
      <c r="M1130" s="191"/>
      <c r="N1130" s="191"/>
      <c r="O1130" s="39"/>
      <c r="P1130" s="39"/>
      <c r="Q1130" s="58"/>
    </row>
    <row r="1131" spans="1:17">
      <c r="A1131" s="150"/>
      <c r="B1131" s="31">
        <v>2</v>
      </c>
      <c r="C1131" s="291" t="s">
        <v>808</v>
      </c>
      <c r="D1131" s="291"/>
      <c r="E1131" s="291"/>
      <c r="F1131" s="291"/>
      <c r="G1131" s="291"/>
      <c r="H1131" s="291"/>
      <c r="I1131" s="34">
        <v>100</v>
      </c>
      <c r="J1131" s="89" t="s">
        <v>182</v>
      </c>
      <c r="K1131" s="36">
        <v>20000</v>
      </c>
      <c r="L1131" s="36">
        <f>I1131*K1131</f>
        <v>2000000</v>
      </c>
      <c r="M1131" s="189">
        <v>100</v>
      </c>
      <c r="N1131" s="199" t="s">
        <v>182</v>
      </c>
      <c r="O1131" s="36">
        <v>20000</v>
      </c>
      <c r="P1131" s="36">
        <f>M1131*O1131</f>
        <v>2000000</v>
      </c>
      <c r="Q1131" s="58"/>
    </row>
    <row r="1132" spans="1:17">
      <c r="A1132" s="30"/>
      <c r="B1132" s="52"/>
      <c r="C1132" s="289" t="s">
        <v>810</v>
      </c>
      <c r="D1132" s="289"/>
      <c r="E1132" s="289"/>
      <c r="F1132" s="289"/>
      <c r="G1132" s="289"/>
      <c r="H1132" s="289"/>
      <c r="I1132" s="38"/>
      <c r="J1132" s="38"/>
      <c r="K1132" s="39"/>
      <c r="L1132" s="39"/>
      <c r="M1132" s="191"/>
      <c r="N1132" s="191"/>
      <c r="O1132" s="39"/>
      <c r="P1132" s="39"/>
      <c r="Q1132" s="58"/>
    </row>
    <row r="1133" spans="1:17">
      <c r="A1133" s="150"/>
      <c r="B1133" s="49">
        <v>3</v>
      </c>
      <c r="C1133" s="290" t="s">
        <v>811</v>
      </c>
      <c r="D1133" s="290"/>
      <c r="E1133" s="290"/>
      <c r="F1133" s="290"/>
      <c r="G1133" s="290"/>
      <c r="H1133" s="290"/>
      <c r="I1133" s="34">
        <v>10</v>
      </c>
      <c r="J1133" s="89" t="s">
        <v>182</v>
      </c>
      <c r="K1133" s="36">
        <v>23000</v>
      </c>
      <c r="L1133" s="36">
        <f>I1133*K1133</f>
        <v>230000</v>
      </c>
      <c r="M1133" s="189">
        <v>10</v>
      </c>
      <c r="N1133" s="199" t="s">
        <v>182</v>
      </c>
      <c r="O1133" s="36">
        <v>23000</v>
      </c>
      <c r="P1133" s="36">
        <f>M1133*O1133</f>
        <v>230000</v>
      </c>
      <c r="Q1133" s="58"/>
    </row>
    <row r="1134" spans="1:17">
      <c r="A1134" s="30"/>
      <c r="B1134" s="52"/>
      <c r="C1134" s="289" t="s">
        <v>337</v>
      </c>
      <c r="D1134" s="289"/>
      <c r="E1134" s="289"/>
      <c r="F1134" s="289"/>
      <c r="G1134" s="289"/>
      <c r="H1134" s="289"/>
      <c r="I1134" s="38"/>
      <c r="J1134" s="38"/>
      <c r="K1134" s="39"/>
      <c r="L1134" s="39"/>
      <c r="M1134" s="191"/>
      <c r="N1134" s="191"/>
      <c r="O1134" s="39"/>
      <c r="P1134" s="39"/>
      <c r="Q1134" s="58"/>
    </row>
    <row r="1135" spans="1:17">
      <c r="A1135" s="150"/>
      <c r="B1135" s="31">
        <v>4</v>
      </c>
      <c r="C1135" s="291" t="s">
        <v>812</v>
      </c>
      <c r="D1135" s="291"/>
      <c r="E1135" s="291"/>
      <c r="F1135" s="291"/>
      <c r="G1135" s="291"/>
      <c r="H1135" s="291"/>
      <c r="I1135" s="34">
        <v>5</v>
      </c>
      <c r="J1135" s="89" t="s">
        <v>182</v>
      </c>
      <c r="K1135" s="36">
        <v>60000</v>
      </c>
      <c r="L1135" s="36">
        <f>I1135*K1135</f>
        <v>300000</v>
      </c>
      <c r="M1135" s="189">
        <v>5</v>
      </c>
      <c r="N1135" s="199" t="s">
        <v>182</v>
      </c>
      <c r="O1135" s="36">
        <v>60000</v>
      </c>
      <c r="P1135" s="36">
        <f>M1135*O1135</f>
        <v>300000</v>
      </c>
      <c r="Q1135" s="58"/>
    </row>
    <row r="1136" spans="1:17">
      <c r="A1136" s="37"/>
      <c r="B1136" s="52"/>
      <c r="C1136" s="289" t="s">
        <v>813</v>
      </c>
      <c r="D1136" s="289"/>
      <c r="E1136" s="289"/>
      <c r="F1136" s="289"/>
      <c r="G1136" s="289"/>
      <c r="H1136" s="289"/>
      <c r="I1136" s="38"/>
      <c r="J1136" s="38"/>
      <c r="K1136" s="39"/>
      <c r="L1136" s="39"/>
      <c r="M1136" s="191"/>
      <c r="N1136" s="191"/>
      <c r="O1136" s="39"/>
      <c r="P1136" s="39"/>
      <c r="Q1136" s="58"/>
    </row>
    <row r="1137" spans="1:19">
      <c r="A1137" s="49"/>
      <c r="B1137" s="31">
        <v>5</v>
      </c>
      <c r="C1137" s="291" t="s">
        <v>814</v>
      </c>
      <c r="D1137" s="291"/>
      <c r="E1137" s="291"/>
      <c r="F1137" s="291"/>
      <c r="G1137" s="291"/>
      <c r="H1137" s="291"/>
      <c r="I1137" s="34">
        <v>1</v>
      </c>
      <c r="J1137" s="50" t="s">
        <v>635</v>
      </c>
      <c r="K1137" s="36">
        <v>2500000</v>
      </c>
      <c r="L1137" s="36">
        <f>I1137*K1137</f>
        <v>2500000</v>
      </c>
      <c r="M1137" s="189">
        <v>1</v>
      </c>
      <c r="N1137" s="193" t="s">
        <v>635</v>
      </c>
      <c r="O1137" s="36">
        <v>2500000</v>
      </c>
      <c r="P1137" s="36">
        <f>M1137*O1137</f>
        <v>2500000</v>
      </c>
      <c r="Q1137" s="58"/>
    </row>
    <row r="1138" spans="1:19">
      <c r="A1138" s="37"/>
      <c r="B1138" s="52"/>
      <c r="C1138" s="289" t="s">
        <v>180</v>
      </c>
      <c r="D1138" s="289"/>
      <c r="E1138" s="289"/>
      <c r="F1138" s="289"/>
      <c r="G1138" s="289"/>
      <c r="H1138" s="289"/>
      <c r="I1138" s="38"/>
      <c r="J1138" s="38"/>
      <c r="K1138" s="39"/>
      <c r="L1138" s="39"/>
      <c r="M1138" s="191"/>
      <c r="N1138" s="191"/>
      <c r="O1138" s="39"/>
      <c r="P1138" s="39"/>
      <c r="Q1138" s="58"/>
    </row>
    <row r="1139" spans="1:19">
      <c r="A1139" s="140" t="s">
        <v>815</v>
      </c>
      <c r="B1139" s="321" t="s">
        <v>816</v>
      </c>
      <c r="C1139" s="321"/>
      <c r="D1139" s="321"/>
      <c r="E1139" s="321"/>
      <c r="F1139" s="321"/>
      <c r="G1139" s="321"/>
      <c r="H1139" s="321"/>
      <c r="I1139" s="24"/>
      <c r="J1139" s="13"/>
      <c r="K1139" s="22"/>
      <c r="L1139" s="26">
        <f>SUM(L1140:L1149)</f>
        <v>2196200000</v>
      </c>
      <c r="M1139" s="96"/>
      <c r="N1139" s="97"/>
      <c r="O1139" s="22"/>
      <c r="P1139" s="26">
        <f>SUM(P1140:P1149)</f>
        <v>2192700000</v>
      </c>
      <c r="Q1139" s="58">
        <v>3247042600</v>
      </c>
    </row>
    <row r="1140" spans="1:19">
      <c r="A1140" s="31"/>
      <c r="B1140" s="31">
        <v>1</v>
      </c>
      <c r="C1140" s="291" t="s">
        <v>817</v>
      </c>
      <c r="D1140" s="291"/>
      <c r="E1140" s="291"/>
      <c r="F1140" s="291"/>
      <c r="G1140" s="291"/>
      <c r="H1140" s="291"/>
      <c r="I1140" s="34">
        <v>75</v>
      </c>
      <c r="J1140" s="50" t="s">
        <v>818</v>
      </c>
      <c r="K1140" s="36">
        <v>1600000</v>
      </c>
      <c r="L1140" s="36">
        <f>I1140*K1140</f>
        <v>120000000</v>
      </c>
      <c r="M1140" s="189">
        <v>36</v>
      </c>
      <c r="N1140" s="193" t="s">
        <v>818</v>
      </c>
      <c r="O1140" s="36">
        <v>1600000</v>
      </c>
      <c r="P1140" s="36">
        <f>M1140*O1140</f>
        <v>57600000</v>
      </c>
      <c r="Q1140" s="58"/>
    </row>
    <row r="1141" spans="1:19">
      <c r="A1141" s="37"/>
      <c r="B1141" s="52"/>
      <c r="C1141" s="289" t="s">
        <v>820</v>
      </c>
      <c r="D1141" s="289"/>
      <c r="E1141" s="289"/>
      <c r="F1141" s="289"/>
      <c r="G1141" s="289"/>
      <c r="H1141" s="289"/>
      <c r="I1141" s="38"/>
      <c r="J1141" s="51"/>
      <c r="K1141" s="39"/>
      <c r="L1141" s="39"/>
      <c r="M1141" s="191"/>
      <c r="N1141" s="194"/>
      <c r="O1141" s="39"/>
      <c r="P1141" s="39"/>
      <c r="Q1141" s="58"/>
    </row>
    <row r="1142" spans="1:19">
      <c r="A1142" s="49"/>
      <c r="B1142" s="31">
        <v>2</v>
      </c>
      <c r="C1142" s="291" t="s">
        <v>819</v>
      </c>
      <c r="D1142" s="291"/>
      <c r="E1142" s="291"/>
      <c r="F1142" s="291"/>
      <c r="G1142" s="291"/>
      <c r="H1142" s="291"/>
      <c r="I1142" s="42">
        <v>432</v>
      </c>
      <c r="J1142" s="89" t="s">
        <v>818</v>
      </c>
      <c r="K1142" s="43">
        <v>1600000</v>
      </c>
      <c r="L1142" s="43">
        <f>I1142*K1142</f>
        <v>691200000</v>
      </c>
      <c r="M1142" s="192">
        <v>395</v>
      </c>
      <c r="N1142" s="199" t="s">
        <v>818</v>
      </c>
      <c r="O1142" s="43">
        <v>1600000</v>
      </c>
      <c r="P1142" s="43">
        <f>M1142*O1142</f>
        <v>632000000</v>
      </c>
      <c r="Q1142" s="58"/>
    </row>
    <row r="1143" spans="1:19">
      <c r="A1143" s="37"/>
      <c r="B1143" s="52"/>
      <c r="C1143" s="289" t="s">
        <v>906</v>
      </c>
      <c r="D1143" s="289"/>
      <c r="E1143" s="289"/>
      <c r="F1143" s="289"/>
      <c r="G1143" s="289"/>
      <c r="H1143" s="289"/>
      <c r="I1143" s="38"/>
      <c r="J1143" s="51"/>
      <c r="K1143" s="39"/>
      <c r="L1143" s="39"/>
      <c r="M1143" s="191"/>
      <c r="N1143" s="194"/>
      <c r="O1143" s="39"/>
      <c r="P1143" s="39"/>
      <c r="Q1143" s="58"/>
    </row>
    <row r="1144" spans="1:19">
      <c r="A1144" s="49"/>
      <c r="B1144" s="31">
        <v>3</v>
      </c>
      <c r="C1144" s="291" t="s">
        <v>821</v>
      </c>
      <c r="D1144" s="291"/>
      <c r="E1144" s="291"/>
      <c r="F1144" s="291"/>
      <c r="G1144" s="291"/>
      <c r="H1144" s="291"/>
      <c r="I1144" s="42">
        <v>500</v>
      </c>
      <c r="J1144" s="89" t="s">
        <v>818</v>
      </c>
      <c r="K1144" s="43">
        <v>460000</v>
      </c>
      <c r="L1144" s="43">
        <f>I1144*K1144</f>
        <v>230000000</v>
      </c>
      <c r="M1144" s="192">
        <v>235</v>
      </c>
      <c r="N1144" s="199" t="s">
        <v>818</v>
      </c>
      <c r="O1144" s="43">
        <v>460000</v>
      </c>
      <c r="P1144" s="43">
        <f>M1144*O1144</f>
        <v>108100000</v>
      </c>
      <c r="Q1144" s="58"/>
    </row>
    <row r="1145" spans="1:19">
      <c r="A1145" s="37"/>
      <c r="B1145" s="52"/>
      <c r="C1145" s="289" t="s">
        <v>820</v>
      </c>
      <c r="D1145" s="289"/>
      <c r="E1145" s="289"/>
      <c r="F1145" s="289"/>
      <c r="G1145" s="289"/>
      <c r="H1145" s="289"/>
      <c r="I1145" s="38"/>
      <c r="J1145" s="51"/>
      <c r="K1145" s="39"/>
      <c r="L1145" s="39"/>
      <c r="M1145" s="191"/>
      <c r="N1145" s="194"/>
      <c r="O1145" s="39"/>
      <c r="P1145" s="39"/>
      <c r="Q1145" s="58"/>
    </row>
    <row r="1146" spans="1:19">
      <c r="A1146" s="37"/>
      <c r="B1146" s="31">
        <v>4</v>
      </c>
      <c r="C1146" s="291" t="s">
        <v>821</v>
      </c>
      <c r="D1146" s="291"/>
      <c r="E1146" s="291"/>
      <c r="F1146" s="291"/>
      <c r="G1146" s="291"/>
      <c r="H1146" s="291"/>
      <c r="I1146" s="42">
        <v>2250</v>
      </c>
      <c r="J1146" s="89" t="s">
        <v>818</v>
      </c>
      <c r="K1146" s="43">
        <v>460000</v>
      </c>
      <c r="L1146" s="43">
        <f>I1146*K1146</f>
        <v>1035000000</v>
      </c>
      <c r="M1146" s="192">
        <v>2250</v>
      </c>
      <c r="N1146" s="199" t="s">
        <v>818</v>
      </c>
      <c r="O1146" s="43">
        <v>460000</v>
      </c>
      <c r="P1146" s="43">
        <f>M1146*O1146</f>
        <v>1035000000</v>
      </c>
      <c r="Q1146" s="58"/>
      <c r="S1146">
        <f>+P1146/12</f>
        <v>86250000</v>
      </c>
    </row>
    <row r="1147" spans="1:19">
      <c r="A1147" s="37"/>
      <c r="B1147" s="52"/>
      <c r="C1147" s="289" t="s">
        <v>905</v>
      </c>
      <c r="D1147" s="289"/>
      <c r="E1147" s="289"/>
      <c r="F1147" s="289"/>
      <c r="G1147" s="289"/>
      <c r="H1147" s="289"/>
      <c r="I1147" s="38"/>
      <c r="J1147" s="51"/>
      <c r="K1147" s="39"/>
      <c r="L1147" s="39"/>
      <c r="M1147" s="191"/>
      <c r="N1147" s="194"/>
      <c r="O1147" s="39"/>
      <c r="P1147" s="39"/>
      <c r="Q1147" s="58"/>
    </row>
    <row r="1148" spans="1:19">
      <c r="A1148" s="49"/>
      <c r="B1148" s="31">
        <v>5</v>
      </c>
      <c r="C1148" s="291" t="s">
        <v>822</v>
      </c>
      <c r="D1148" s="291"/>
      <c r="E1148" s="291"/>
      <c r="F1148" s="291"/>
      <c r="G1148" s="291"/>
      <c r="H1148" s="291"/>
      <c r="I1148" s="42">
        <v>4</v>
      </c>
      <c r="J1148" s="89" t="s">
        <v>877</v>
      </c>
      <c r="K1148" s="43">
        <v>30000000</v>
      </c>
      <c r="L1148" s="43">
        <f>+I1148*K1148</f>
        <v>120000000</v>
      </c>
      <c r="M1148" s="192">
        <v>12</v>
      </c>
      <c r="N1148" s="199" t="s">
        <v>877</v>
      </c>
      <c r="O1148" s="43">
        <v>30000000</v>
      </c>
      <c r="P1148" s="43">
        <f>+M1148*O1148</f>
        <v>360000000</v>
      </c>
      <c r="Q1148" s="58"/>
    </row>
    <row r="1149" spans="1:19">
      <c r="A1149" s="37"/>
      <c r="B1149" s="52"/>
      <c r="C1149" s="289" t="s">
        <v>861</v>
      </c>
      <c r="D1149" s="289"/>
      <c r="E1149" s="289"/>
      <c r="F1149" s="289"/>
      <c r="G1149" s="289"/>
      <c r="H1149" s="289"/>
      <c r="I1149" s="38"/>
      <c r="J1149" s="51"/>
      <c r="K1149" s="39"/>
      <c r="L1149" s="39"/>
      <c r="M1149" s="191"/>
      <c r="N1149" s="194"/>
      <c r="O1149" s="39"/>
      <c r="P1149" s="39"/>
      <c r="Q1149" s="58"/>
    </row>
    <row r="1150" spans="1:19">
      <c r="A1150" s="145"/>
      <c r="B1150" s="346"/>
      <c r="C1150" s="347"/>
      <c r="D1150" s="347"/>
      <c r="E1150" s="347"/>
      <c r="F1150" s="347"/>
      <c r="G1150" s="347"/>
      <c r="H1150" s="366"/>
      <c r="I1150" s="34"/>
      <c r="J1150" s="13"/>
      <c r="K1150" s="22"/>
      <c r="L1150" s="26"/>
      <c r="M1150" s="189"/>
      <c r="N1150" s="97"/>
      <c r="O1150" s="22"/>
      <c r="P1150" s="26"/>
      <c r="Q1150" s="58"/>
    </row>
    <row r="1151" spans="1:19">
      <c r="A1151" s="118"/>
      <c r="B1151" s="137"/>
      <c r="C1151" s="355"/>
      <c r="D1151" s="355"/>
      <c r="E1151" s="355"/>
      <c r="F1151" s="355"/>
      <c r="G1151" s="355"/>
      <c r="H1151" s="356"/>
      <c r="I1151" s="34"/>
      <c r="J1151" s="34"/>
      <c r="K1151" s="36"/>
      <c r="L1151" s="36"/>
      <c r="M1151" s="96"/>
      <c r="N1151" s="96"/>
      <c r="O1151" s="32"/>
      <c r="P1151" s="32"/>
      <c r="Q1151" s="58"/>
    </row>
    <row r="1152" spans="1:19">
      <c r="A1152" s="367" t="s">
        <v>823</v>
      </c>
      <c r="B1152" s="368"/>
      <c r="C1152" s="368"/>
      <c r="D1152" s="368"/>
      <c r="E1152" s="368"/>
      <c r="F1152" s="368"/>
      <c r="G1152" s="368"/>
      <c r="H1152" s="368"/>
      <c r="I1152" s="368"/>
      <c r="J1152" s="368"/>
      <c r="K1152" s="369"/>
      <c r="L1152" s="120">
        <f>+L31+L97</f>
        <v>66000000000</v>
      </c>
      <c r="M1152" s="97"/>
      <c r="N1152" s="97"/>
      <c r="O1152" s="97"/>
      <c r="P1152" s="23">
        <f>+P31+P97</f>
        <v>81000000000</v>
      </c>
      <c r="Q1152" s="86"/>
    </row>
    <row r="1153" spans="1:17">
      <c r="A1153" s="1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181"/>
      <c r="M1153" s="207"/>
      <c r="N1153" s="207"/>
      <c r="O1153" s="207"/>
      <c r="P1153" s="41"/>
      <c r="Q1153" s="41"/>
    </row>
    <row r="1154" spans="1:17">
      <c r="A1154" s="4"/>
      <c r="B1154" s="6"/>
      <c r="C1154" s="6"/>
      <c r="D1154" s="6"/>
      <c r="E1154" s="6"/>
      <c r="F1154" s="6"/>
      <c r="G1154" s="6"/>
      <c r="H1154" s="6"/>
      <c r="I1154" s="370"/>
      <c r="J1154" s="370"/>
      <c r="K1154" s="370"/>
      <c r="L1154" s="370"/>
      <c r="M1154" s="370" t="s">
        <v>824</v>
      </c>
      <c r="N1154" s="370"/>
      <c r="O1154" s="370"/>
      <c r="P1154" s="370"/>
      <c r="Q1154" s="41"/>
    </row>
    <row r="1155" spans="1:17">
      <c r="A1155" s="4"/>
      <c r="B1155" s="6"/>
      <c r="C1155" s="6"/>
      <c r="D1155" s="6"/>
      <c r="E1155" s="6"/>
      <c r="F1155" s="6"/>
      <c r="G1155" s="6"/>
      <c r="H1155" s="6"/>
      <c r="I1155" s="229"/>
      <c r="J1155" s="229"/>
      <c r="K1155" s="229"/>
      <c r="L1155" s="229"/>
      <c r="M1155" s="229"/>
      <c r="N1155" s="229"/>
      <c r="O1155" s="229"/>
      <c r="P1155" s="229"/>
      <c r="Q1155" s="41"/>
    </row>
    <row r="1156" spans="1:17">
      <c r="A1156" s="4"/>
      <c r="B1156" s="6"/>
      <c r="C1156" s="6"/>
      <c r="D1156" s="6"/>
      <c r="E1156" s="6"/>
      <c r="F1156" s="6"/>
      <c r="G1156" s="6"/>
      <c r="H1156" s="6"/>
      <c r="I1156" s="296"/>
      <c r="J1156" s="296"/>
      <c r="K1156" s="296"/>
      <c r="L1156" s="296"/>
      <c r="M1156" s="296" t="s">
        <v>825</v>
      </c>
      <c r="N1156" s="296"/>
      <c r="O1156" s="296"/>
      <c r="P1156" s="296"/>
      <c r="Q1156" s="41"/>
    </row>
    <row r="1157" spans="1:17">
      <c r="A1157" s="4" t="s">
        <v>826</v>
      </c>
      <c r="B1157" s="6" t="s">
        <v>827</v>
      </c>
      <c r="C1157" s="121">
        <f>P1152/4</f>
        <v>20250000000</v>
      </c>
      <c r="D1157" s="6"/>
      <c r="E1157" s="6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  <c r="Q1157" s="41"/>
    </row>
    <row r="1158" spans="1:17">
      <c r="A1158" s="4" t="s">
        <v>828</v>
      </c>
      <c r="B1158" s="6" t="s">
        <v>827</v>
      </c>
      <c r="C1158" s="121">
        <f>C1157</f>
        <v>20250000000</v>
      </c>
      <c r="D1158" s="6"/>
      <c r="E1158" s="6"/>
      <c r="F1158" s="6"/>
      <c r="G1158" s="6"/>
      <c r="H1158" s="6"/>
      <c r="I1158" s="6"/>
      <c r="J1158" s="6"/>
      <c r="K1158" s="6"/>
      <c r="L1158" s="9"/>
      <c r="M1158" s="6"/>
      <c r="N1158" s="6"/>
      <c r="O1158" s="6"/>
      <c r="P1158" s="9"/>
      <c r="Q1158" s="41"/>
    </row>
    <row r="1159" spans="1:17">
      <c r="A1159" s="4" t="s">
        <v>829</v>
      </c>
      <c r="B1159" s="6" t="s">
        <v>827</v>
      </c>
      <c r="C1159" s="121">
        <f>C1158</f>
        <v>20250000000</v>
      </c>
      <c r="D1159" s="6"/>
      <c r="E1159" s="6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  <c r="Q1159" s="41"/>
    </row>
    <row r="1160" spans="1:17">
      <c r="A1160" s="4" t="s">
        <v>830</v>
      </c>
      <c r="B1160" s="6" t="s">
        <v>827</v>
      </c>
      <c r="C1160" s="122">
        <f>C1159</f>
        <v>20250000000</v>
      </c>
      <c r="D1160" s="6"/>
      <c r="E1160" s="6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41"/>
    </row>
    <row r="1161" spans="1:17">
      <c r="A1161" s="4"/>
      <c r="B1161" s="6"/>
      <c r="C1161" s="121">
        <f>SUM(C1157:C1160)</f>
        <v>81000000000</v>
      </c>
      <c r="D1161" s="6"/>
      <c r="E1161" s="6"/>
      <c r="F1161" s="6"/>
      <c r="G1161" s="6"/>
      <c r="H1161" s="6"/>
      <c r="I1161" s="296"/>
      <c r="J1161" s="296"/>
      <c r="K1161" s="296"/>
      <c r="L1161" s="296"/>
      <c r="M1161" s="296" t="s">
        <v>831</v>
      </c>
      <c r="N1161" s="296"/>
      <c r="O1161" s="296"/>
      <c r="P1161" s="296"/>
      <c r="Q1161" s="41"/>
    </row>
    <row r="1162" spans="1:17">
      <c r="A1162" s="4"/>
      <c r="B1162" s="6"/>
      <c r="C1162" s="6"/>
      <c r="D1162" s="6"/>
      <c r="E1162" s="6"/>
      <c r="F1162" s="6"/>
      <c r="G1162" s="6"/>
      <c r="H1162" s="6"/>
      <c r="I1162" s="296"/>
      <c r="J1162" s="296"/>
      <c r="K1162" s="296"/>
      <c r="L1162" s="296"/>
      <c r="M1162" s="296" t="s">
        <v>832</v>
      </c>
      <c r="N1162" s="296"/>
      <c r="O1162" s="296"/>
      <c r="P1162" s="296"/>
      <c r="Q1162" s="41"/>
    </row>
    <row r="1163" spans="1:17">
      <c r="A1163" s="10"/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Q1163" s="41"/>
    </row>
    <row r="1164" spans="1:17" ht="24" customHeight="1">
      <c r="A1164" s="298" t="s">
        <v>833</v>
      </c>
      <c r="B1164" s="299"/>
      <c r="C1164" s="299"/>
      <c r="D1164" s="299"/>
      <c r="E1164" s="299"/>
      <c r="F1164" s="299"/>
      <c r="G1164" s="299"/>
      <c r="H1164" s="299"/>
      <c r="I1164" s="299"/>
      <c r="J1164" s="299"/>
      <c r="K1164" s="299"/>
      <c r="L1164" s="300"/>
      <c r="Q1164" s="41"/>
    </row>
    <row r="1165" spans="1:17">
      <c r="A1165" s="298" t="s">
        <v>834</v>
      </c>
      <c r="B1165" s="299"/>
      <c r="C1165" s="300"/>
      <c r="D1165" s="298" t="s">
        <v>835</v>
      </c>
      <c r="E1165" s="299"/>
      <c r="F1165" s="300"/>
      <c r="G1165" s="299" t="s">
        <v>836</v>
      </c>
      <c r="H1165" s="299"/>
      <c r="I1165" s="299"/>
      <c r="J1165" s="299"/>
      <c r="K1165" s="298" t="s">
        <v>837</v>
      </c>
      <c r="L1165" s="300"/>
      <c r="Q1165" s="41"/>
    </row>
    <row r="1166" spans="1:17" ht="27.75" customHeight="1">
      <c r="A1166" s="298" t="s">
        <v>838</v>
      </c>
      <c r="B1166" s="299"/>
      <c r="C1166" s="300"/>
      <c r="D1166" s="298" t="s">
        <v>839</v>
      </c>
      <c r="E1166" s="299"/>
      <c r="F1166" s="300"/>
      <c r="G1166" s="380" t="s">
        <v>840</v>
      </c>
      <c r="H1166" s="381"/>
      <c r="I1166" s="381"/>
      <c r="J1166" s="382"/>
      <c r="K1166" s="1"/>
      <c r="L1166" s="3"/>
    </row>
    <row r="1167" spans="1:17" ht="33.75" customHeight="1">
      <c r="A1167" s="295" t="s">
        <v>841</v>
      </c>
      <c r="B1167" s="296"/>
      <c r="C1167" s="297"/>
      <c r="D1167" s="295" t="s">
        <v>842</v>
      </c>
      <c r="E1167" s="296"/>
      <c r="F1167" s="297"/>
      <c r="G1167" s="295" t="s">
        <v>843</v>
      </c>
      <c r="H1167" s="296"/>
      <c r="I1167" s="296"/>
      <c r="J1167" s="296"/>
      <c r="K1167" s="1"/>
      <c r="L1167" s="3"/>
    </row>
    <row r="1168" spans="1:17" ht="34.5" customHeight="1">
      <c r="A1168" s="301" t="s">
        <v>844</v>
      </c>
      <c r="B1168" s="302"/>
      <c r="C1168" s="303"/>
      <c r="D1168" s="301"/>
      <c r="E1168" s="302"/>
      <c r="F1168" s="303"/>
      <c r="G1168" s="377" t="s">
        <v>845</v>
      </c>
      <c r="H1168" s="378"/>
      <c r="I1168" s="378"/>
      <c r="J1168" s="379"/>
      <c r="K1168" s="1"/>
      <c r="L1168" s="3"/>
    </row>
    <row r="1169" spans="1:12" ht="30.75" customHeight="1">
      <c r="A1169" s="298" t="s">
        <v>846</v>
      </c>
      <c r="B1169" s="299"/>
      <c r="C1169" s="300"/>
      <c r="D1169" s="298" t="s">
        <v>847</v>
      </c>
      <c r="E1169" s="299"/>
      <c r="F1169" s="300"/>
      <c r="G1169" s="380" t="s">
        <v>848</v>
      </c>
      <c r="H1169" s="381"/>
      <c r="I1169" s="381"/>
      <c r="J1169" s="381"/>
      <c r="K1169" s="209"/>
      <c r="L1169" s="211"/>
    </row>
  </sheetData>
  <mergeCells count="1176">
    <mergeCell ref="M1154:P1154"/>
    <mergeCell ref="M1156:P1156"/>
    <mergeCell ref="M1161:P1161"/>
    <mergeCell ref="M1162:P1162"/>
    <mergeCell ref="A1:P1"/>
    <mergeCell ref="A2:P2"/>
    <mergeCell ref="A3:P3"/>
    <mergeCell ref="C12:D12"/>
    <mergeCell ref="A15:P15"/>
    <mergeCell ref="M16:P16"/>
    <mergeCell ref="M17:P17"/>
    <mergeCell ref="M19:P19"/>
    <mergeCell ref="M20:P20"/>
    <mergeCell ref="B16:L16"/>
    <mergeCell ref="B17:L17"/>
    <mergeCell ref="B18:L18"/>
    <mergeCell ref="B19:L19"/>
    <mergeCell ref="B20:L20"/>
    <mergeCell ref="B21:L21"/>
    <mergeCell ref="B32:H32"/>
    <mergeCell ref="B33:H33"/>
    <mergeCell ref="I22:L22"/>
    <mergeCell ref="M22:P22"/>
    <mergeCell ref="B34:H34"/>
    <mergeCell ref="C35:H35"/>
    <mergeCell ref="B36:H36"/>
    <mergeCell ref="C37:H37"/>
    <mergeCell ref="B26:H26"/>
    <mergeCell ref="B27:H27"/>
    <mergeCell ref="B28:H28"/>
    <mergeCell ref="B29:H29"/>
    <mergeCell ref="B30:H30"/>
    <mergeCell ref="B58:H58"/>
    <mergeCell ref="B59:H59"/>
    <mergeCell ref="C60:H60"/>
    <mergeCell ref="C61:H61"/>
    <mergeCell ref="C62:H62"/>
    <mergeCell ref="C63:H63"/>
    <mergeCell ref="B31:H31"/>
    <mergeCell ref="A23:A24"/>
    <mergeCell ref="B23:H24"/>
    <mergeCell ref="I23:K23"/>
    <mergeCell ref="L23:L24"/>
    <mergeCell ref="B25:H25"/>
    <mergeCell ref="C50:H50"/>
    <mergeCell ref="C51:H51"/>
    <mergeCell ref="B53:H53"/>
    <mergeCell ref="C54:H54"/>
    <mergeCell ref="C55:H55"/>
    <mergeCell ref="C56:H56"/>
    <mergeCell ref="C44:H44"/>
    <mergeCell ref="C45:H45"/>
    <mergeCell ref="C46:H46"/>
    <mergeCell ref="C47:H47"/>
    <mergeCell ref="C48:H48"/>
    <mergeCell ref="C49:H49"/>
    <mergeCell ref="B38:H38"/>
    <mergeCell ref="B39:H39"/>
    <mergeCell ref="B40:H40"/>
    <mergeCell ref="C41:H41"/>
    <mergeCell ref="C42:H42"/>
    <mergeCell ref="C43:H43"/>
    <mergeCell ref="C77:H77"/>
    <mergeCell ref="C78:H78"/>
    <mergeCell ref="C79:H79"/>
    <mergeCell ref="C80:H80"/>
    <mergeCell ref="C81:H81"/>
    <mergeCell ref="C82:H82"/>
    <mergeCell ref="C70:H70"/>
    <mergeCell ref="C71:H71"/>
    <mergeCell ref="B73:H73"/>
    <mergeCell ref="B74:H74"/>
    <mergeCell ref="B75:H75"/>
    <mergeCell ref="C76:H76"/>
    <mergeCell ref="C64:H64"/>
    <mergeCell ref="C65:H65"/>
    <mergeCell ref="C66:H66"/>
    <mergeCell ref="C67:H67"/>
    <mergeCell ref="C68:H68"/>
    <mergeCell ref="C69:H69"/>
    <mergeCell ref="B95:H95"/>
    <mergeCell ref="B96:H96"/>
    <mergeCell ref="B97:H97"/>
    <mergeCell ref="B98:H98"/>
    <mergeCell ref="B99:H99"/>
    <mergeCell ref="B100:H100"/>
    <mergeCell ref="C89:H89"/>
    <mergeCell ref="C90:H90"/>
    <mergeCell ref="C91:H91"/>
    <mergeCell ref="C92:H92"/>
    <mergeCell ref="C93:H93"/>
    <mergeCell ref="B94:H94"/>
    <mergeCell ref="C83:H83"/>
    <mergeCell ref="C84:H84"/>
    <mergeCell ref="C85:H85"/>
    <mergeCell ref="C86:H86"/>
    <mergeCell ref="C87:H87"/>
    <mergeCell ref="C88:H88"/>
    <mergeCell ref="C113:H113"/>
    <mergeCell ref="B118:H118"/>
    <mergeCell ref="C119:H119"/>
    <mergeCell ref="C120:H120"/>
    <mergeCell ref="C121:H121"/>
    <mergeCell ref="C122:H122"/>
    <mergeCell ref="C107:H107"/>
    <mergeCell ref="C108:H108"/>
    <mergeCell ref="B109:H109"/>
    <mergeCell ref="C110:H110"/>
    <mergeCell ref="C111:H111"/>
    <mergeCell ref="C112:H112"/>
    <mergeCell ref="C101:H101"/>
    <mergeCell ref="C102:H102"/>
    <mergeCell ref="C103:H103"/>
    <mergeCell ref="C104:H104"/>
    <mergeCell ref="C105:H105"/>
    <mergeCell ref="C106:H106"/>
    <mergeCell ref="C116:H116"/>
    <mergeCell ref="C114:H114"/>
    <mergeCell ref="C115:H115"/>
    <mergeCell ref="C135:H135"/>
    <mergeCell ref="C136:H136"/>
    <mergeCell ref="C137:H137"/>
    <mergeCell ref="C138:H138"/>
    <mergeCell ref="C139:H139"/>
    <mergeCell ref="C140:H140"/>
    <mergeCell ref="C129:H129"/>
    <mergeCell ref="C130:H130"/>
    <mergeCell ref="C131:H131"/>
    <mergeCell ref="C132:H132"/>
    <mergeCell ref="C133:H133"/>
    <mergeCell ref="C134:H134"/>
    <mergeCell ref="C123:H123"/>
    <mergeCell ref="C124:H124"/>
    <mergeCell ref="C125:H125"/>
    <mergeCell ref="C126:H126"/>
    <mergeCell ref="C127:H127"/>
    <mergeCell ref="C128:H128"/>
    <mergeCell ref="C153:H153"/>
    <mergeCell ref="C154:H154"/>
    <mergeCell ref="C155:H155"/>
    <mergeCell ref="C156:H156"/>
    <mergeCell ref="C157:H157"/>
    <mergeCell ref="C158:H158"/>
    <mergeCell ref="C147:H147"/>
    <mergeCell ref="C148:H148"/>
    <mergeCell ref="C149:H149"/>
    <mergeCell ref="C150:H150"/>
    <mergeCell ref="C151:H151"/>
    <mergeCell ref="C152:H152"/>
    <mergeCell ref="C141:H141"/>
    <mergeCell ref="C142:H142"/>
    <mergeCell ref="C143:H143"/>
    <mergeCell ref="C144:H144"/>
    <mergeCell ref="C145:H145"/>
    <mergeCell ref="C146:H146"/>
    <mergeCell ref="C171:H171"/>
    <mergeCell ref="C172:H172"/>
    <mergeCell ref="C173:H173"/>
    <mergeCell ref="C174:H174"/>
    <mergeCell ref="C175:H175"/>
    <mergeCell ref="C176:H176"/>
    <mergeCell ref="C165:H165"/>
    <mergeCell ref="C166:H166"/>
    <mergeCell ref="C167:H167"/>
    <mergeCell ref="C168:H168"/>
    <mergeCell ref="C169:H169"/>
    <mergeCell ref="C170:H170"/>
    <mergeCell ref="C159:H159"/>
    <mergeCell ref="C160:H160"/>
    <mergeCell ref="C161:H161"/>
    <mergeCell ref="C162:H162"/>
    <mergeCell ref="C163:H163"/>
    <mergeCell ref="C164:H164"/>
    <mergeCell ref="C189:H189"/>
    <mergeCell ref="C190:H190"/>
    <mergeCell ref="C191:H191"/>
    <mergeCell ref="C192:H192"/>
    <mergeCell ref="C193:H193"/>
    <mergeCell ref="C194:H194"/>
    <mergeCell ref="C183:H183"/>
    <mergeCell ref="C184:H184"/>
    <mergeCell ref="C185:H185"/>
    <mergeCell ref="C186:H186"/>
    <mergeCell ref="C187:H187"/>
    <mergeCell ref="C188:H188"/>
    <mergeCell ref="C177:H177"/>
    <mergeCell ref="C178:H178"/>
    <mergeCell ref="C179:H179"/>
    <mergeCell ref="C180:H180"/>
    <mergeCell ref="C181:H181"/>
    <mergeCell ref="C182:H182"/>
    <mergeCell ref="C207:H207"/>
    <mergeCell ref="C208:H208"/>
    <mergeCell ref="C209:H209"/>
    <mergeCell ref="C210:H210"/>
    <mergeCell ref="C211:H211"/>
    <mergeCell ref="C212:H212"/>
    <mergeCell ref="C201:H201"/>
    <mergeCell ref="C202:H202"/>
    <mergeCell ref="C203:H203"/>
    <mergeCell ref="C204:H204"/>
    <mergeCell ref="C205:H205"/>
    <mergeCell ref="C206:H206"/>
    <mergeCell ref="C195:H195"/>
    <mergeCell ref="C196:H196"/>
    <mergeCell ref="C197:H197"/>
    <mergeCell ref="C198:H198"/>
    <mergeCell ref="C199:H199"/>
    <mergeCell ref="C200:H200"/>
    <mergeCell ref="C225:H225"/>
    <mergeCell ref="C226:H226"/>
    <mergeCell ref="C227:H227"/>
    <mergeCell ref="C228:H228"/>
    <mergeCell ref="C229:H229"/>
    <mergeCell ref="C230:H230"/>
    <mergeCell ref="C219:H219"/>
    <mergeCell ref="C220:H220"/>
    <mergeCell ref="C221:H221"/>
    <mergeCell ref="C222:H222"/>
    <mergeCell ref="C223:H223"/>
    <mergeCell ref="C224:H224"/>
    <mergeCell ref="C213:H213"/>
    <mergeCell ref="C214:H214"/>
    <mergeCell ref="C215:H215"/>
    <mergeCell ref="C216:H216"/>
    <mergeCell ref="C217:H217"/>
    <mergeCell ref="C218:H218"/>
    <mergeCell ref="C243:H243"/>
    <mergeCell ref="C244:H244"/>
    <mergeCell ref="C245:H245"/>
    <mergeCell ref="C246:H246"/>
    <mergeCell ref="C247:H247"/>
    <mergeCell ref="C248:H248"/>
    <mergeCell ref="C237:H237"/>
    <mergeCell ref="C238:H238"/>
    <mergeCell ref="C239:H239"/>
    <mergeCell ref="C240:H240"/>
    <mergeCell ref="C241:H241"/>
    <mergeCell ref="C242:H242"/>
    <mergeCell ref="C231:H231"/>
    <mergeCell ref="C232:H232"/>
    <mergeCell ref="C233:H233"/>
    <mergeCell ref="C234:H234"/>
    <mergeCell ref="C235:H235"/>
    <mergeCell ref="C236:H236"/>
    <mergeCell ref="C261:H261"/>
    <mergeCell ref="C262:H262"/>
    <mergeCell ref="C263:H263"/>
    <mergeCell ref="C264:H264"/>
    <mergeCell ref="C265:H265"/>
    <mergeCell ref="C266:H266"/>
    <mergeCell ref="C255:H255"/>
    <mergeCell ref="C256:H256"/>
    <mergeCell ref="C257:H257"/>
    <mergeCell ref="C258:H258"/>
    <mergeCell ref="C259:H259"/>
    <mergeCell ref="C260:H260"/>
    <mergeCell ref="C249:H249"/>
    <mergeCell ref="C250:H250"/>
    <mergeCell ref="C251:H251"/>
    <mergeCell ref="C252:H252"/>
    <mergeCell ref="C253:H253"/>
    <mergeCell ref="C254:H254"/>
    <mergeCell ref="C279:H279"/>
    <mergeCell ref="C280:H280"/>
    <mergeCell ref="C281:H281"/>
    <mergeCell ref="C282:H282"/>
    <mergeCell ref="C283:H283"/>
    <mergeCell ref="C284:H284"/>
    <mergeCell ref="C273:H273"/>
    <mergeCell ref="C274:H274"/>
    <mergeCell ref="C275:H275"/>
    <mergeCell ref="C276:H276"/>
    <mergeCell ref="C277:H277"/>
    <mergeCell ref="C278:H278"/>
    <mergeCell ref="C267:H267"/>
    <mergeCell ref="C268:H268"/>
    <mergeCell ref="C269:H269"/>
    <mergeCell ref="C270:H270"/>
    <mergeCell ref="C271:H271"/>
    <mergeCell ref="C272:H272"/>
    <mergeCell ref="C297:H297"/>
    <mergeCell ref="C298:H298"/>
    <mergeCell ref="C299:H299"/>
    <mergeCell ref="C300:H300"/>
    <mergeCell ref="C301:H301"/>
    <mergeCell ref="C302:H302"/>
    <mergeCell ref="C291:H291"/>
    <mergeCell ref="C292:H292"/>
    <mergeCell ref="C293:H293"/>
    <mergeCell ref="C294:H294"/>
    <mergeCell ref="C295:H295"/>
    <mergeCell ref="C296:H296"/>
    <mergeCell ref="C285:H285"/>
    <mergeCell ref="C286:H286"/>
    <mergeCell ref="C287:H287"/>
    <mergeCell ref="C288:H288"/>
    <mergeCell ref="C289:H289"/>
    <mergeCell ref="C290:H290"/>
    <mergeCell ref="C315:H315"/>
    <mergeCell ref="C316:H316"/>
    <mergeCell ref="C317:H317"/>
    <mergeCell ref="C318:H318"/>
    <mergeCell ref="C319:H319"/>
    <mergeCell ref="C320:H320"/>
    <mergeCell ref="C309:H309"/>
    <mergeCell ref="C310:H310"/>
    <mergeCell ref="C311:H311"/>
    <mergeCell ref="C312:H312"/>
    <mergeCell ref="C313:H313"/>
    <mergeCell ref="C314:H314"/>
    <mergeCell ref="C303:H303"/>
    <mergeCell ref="C304:H304"/>
    <mergeCell ref="C305:H305"/>
    <mergeCell ref="C306:H306"/>
    <mergeCell ref="C307:H307"/>
    <mergeCell ref="C308:H308"/>
    <mergeCell ref="C333:H333"/>
    <mergeCell ref="C334:H334"/>
    <mergeCell ref="C335:H335"/>
    <mergeCell ref="C336:H336"/>
    <mergeCell ref="C337:H337"/>
    <mergeCell ref="C338:H338"/>
    <mergeCell ref="C327:H327"/>
    <mergeCell ref="C328:H328"/>
    <mergeCell ref="C329:H329"/>
    <mergeCell ref="C330:H330"/>
    <mergeCell ref="C331:H331"/>
    <mergeCell ref="C332:H332"/>
    <mergeCell ref="C321:H321"/>
    <mergeCell ref="C322:H322"/>
    <mergeCell ref="C323:H323"/>
    <mergeCell ref="C324:H324"/>
    <mergeCell ref="C325:H325"/>
    <mergeCell ref="C326:H326"/>
    <mergeCell ref="C351:H351"/>
    <mergeCell ref="C352:H352"/>
    <mergeCell ref="C353:H353"/>
    <mergeCell ref="C354:H354"/>
    <mergeCell ref="C355:H355"/>
    <mergeCell ref="C356:H356"/>
    <mergeCell ref="C345:H345"/>
    <mergeCell ref="C346:H346"/>
    <mergeCell ref="C347:H347"/>
    <mergeCell ref="C348:H348"/>
    <mergeCell ref="C349:H349"/>
    <mergeCell ref="C350:H350"/>
    <mergeCell ref="C339:H339"/>
    <mergeCell ref="C340:H340"/>
    <mergeCell ref="C341:H341"/>
    <mergeCell ref="C342:H342"/>
    <mergeCell ref="C343:H343"/>
    <mergeCell ref="C344:H344"/>
    <mergeCell ref="C369:H369"/>
    <mergeCell ref="C370:H370"/>
    <mergeCell ref="C371:H371"/>
    <mergeCell ref="C372:H372"/>
    <mergeCell ref="C373:H373"/>
    <mergeCell ref="C374:H374"/>
    <mergeCell ref="C363:H363"/>
    <mergeCell ref="C364:H364"/>
    <mergeCell ref="C365:H365"/>
    <mergeCell ref="C366:H366"/>
    <mergeCell ref="C367:H367"/>
    <mergeCell ref="C368:H368"/>
    <mergeCell ref="C357:H357"/>
    <mergeCell ref="C358:H358"/>
    <mergeCell ref="C359:H359"/>
    <mergeCell ref="C360:H360"/>
    <mergeCell ref="C361:H361"/>
    <mergeCell ref="C362:H362"/>
    <mergeCell ref="C387:H387"/>
    <mergeCell ref="C388:H388"/>
    <mergeCell ref="C389:H389"/>
    <mergeCell ref="C390:H390"/>
    <mergeCell ref="C391:H391"/>
    <mergeCell ref="C392:H392"/>
    <mergeCell ref="C381:H381"/>
    <mergeCell ref="C382:H382"/>
    <mergeCell ref="C383:H383"/>
    <mergeCell ref="C384:H384"/>
    <mergeCell ref="C385:H385"/>
    <mergeCell ref="C386:H386"/>
    <mergeCell ref="C375:H375"/>
    <mergeCell ref="C376:H376"/>
    <mergeCell ref="C377:H377"/>
    <mergeCell ref="C378:H378"/>
    <mergeCell ref="C379:H379"/>
    <mergeCell ref="C380:H380"/>
    <mergeCell ref="C405:H405"/>
    <mergeCell ref="C406:H406"/>
    <mergeCell ref="C407:H407"/>
    <mergeCell ref="C408:H408"/>
    <mergeCell ref="B409:H409"/>
    <mergeCell ref="C410:H410"/>
    <mergeCell ref="C399:H399"/>
    <mergeCell ref="C400:H400"/>
    <mergeCell ref="C401:H401"/>
    <mergeCell ref="C402:H402"/>
    <mergeCell ref="C403:H403"/>
    <mergeCell ref="C404:H404"/>
    <mergeCell ref="C393:H393"/>
    <mergeCell ref="C394:H394"/>
    <mergeCell ref="C395:H395"/>
    <mergeCell ref="C396:H396"/>
    <mergeCell ref="C397:H397"/>
    <mergeCell ref="C398:H398"/>
    <mergeCell ref="C423:H423"/>
    <mergeCell ref="C424:H424"/>
    <mergeCell ref="C425:H425"/>
    <mergeCell ref="C426:H426"/>
    <mergeCell ref="C427:H427"/>
    <mergeCell ref="C428:H428"/>
    <mergeCell ref="C417:H417"/>
    <mergeCell ref="C418:H418"/>
    <mergeCell ref="C419:H419"/>
    <mergeCell ref="C420:H420"/>
    <mergeCell ref="C421:H421"/>
    <mergeCell ref="C422:H422"/>
    <mergeCell ref="C411:H411"/>
    <mergeCell ref="C412:H412"/>
    <mergeCell ref="C413:H413"/>
    <mergeCell ref="C414:H414"/>
    <mergeCell ref="C415:H415"/>
    <mergeCell ref="C416:H416"/>
    <mergeCell ref="C441:H441"/>
    <mergeCell ref="C442:H442"/>
    <mergeCell ref="C443:H443"/>
    <mergeCell ref="C444:H444"/>
    <mergeCell ref="C445:H445"/>
    <mergeCell ref="C446:H446"/>
    <mergeCell ref="C435:H435"/>
    <mergeCell ref="C436:H436"/>
    <mergeCell ref="C437:H437"/>
    <mergeCell ref="C438:H438"/>
    <mergeCell ref="C439:H439"/>
    <mergeCell ref="C440:H440"/>
    <mergeCell ref="C429:H429"/>
    <mergeCell ref="C430:H430"/>
    <mergeCell ref="C431:H431"/>
    <mergeCell ref="C432:H432"/>
    <mergeCell ref="C433:H433"/>
    <mergeCell ref="C434:H434"/>
    <mergeCell ref="B471:B472"/>
    <mergeCell ref="C471:H471"/>
    <mergeCell ref="C472:H472"/>
    <mergeCell ref="C460:H460"/>
    <mergeCell ref="C461:H461"/>
    <mergeCell ref="C462:H462"/>
    <mergeCell ref="C463:H463"/>
    <mergeCell ref="C464:H464"/>
    <mergeCell ref="C465:H465"/>
    <mergeCell ref="B454:H454"/>
    <mergeCell ref="C455:H455"/>
    <mergeCell ref="C456:H456"/>
    <mergeCell ref="C457:H457"/>
    <mergeCell ref="C458:H458"/>
    <mergeCell ref="C459:H459"/>
    <mergeCell ref="C447:H447"/>
    <mergeCell ref="C448:H448"/>
    <mergeCell ref="C449:H449"/>
    <mergeCell ref="B451:H451"/>
    <mergeCell ref="C452:H452"/>
    <mergeCell ref="C453:H453"/>
    <mergeCell ref="C479:H479"/>
    <mergeCell ref="C480:H480"/>
    <mergeCell ref="C481:H481"/>
    <mergeCell ref="C482:H482"/>
    <mergeCell ref="C483:H483"/>
    <mergeCell ref="C484:H484"/>
    <mergeCell ref="C473:H473"/>
    <mergeCell ref="C474:H474"/>
    <mergeCell ref="C475:H475"/>
    <mergeCell ref="C476:H476"/>
    <mergeCell ref="C477:H477"/>
    <mergeCell ref="C478:H478"/>
    <mergeCell ref="C466:H466"/>
    <mergeCell ref="C467:H467"/>
    <mergeCell ref="C468:H468"/>
    <mergeCell ref="C469:H469"/>
    <mergeCell ref="C470:H470"/>
    <mergeCell ref="C497:H497"/>
    <mergeCell ref="C498:H498"/>
    <mergeCell ref="C499:H499"/>
    <mergeCell ref="C500:H500"/>
    <mergeCell ref="C501:H501"/>
    <mergeCell ref="C502:H502"/>
    <mergeCell ref="B491:H491"/>
    <mergeCell ref="C492:H492"/>
    <mergeCell ref="C493:H493"/>
    <mergeCell ref="C494:H494"/>
    <mergeCell ref="C495:H495"/>
    <mergeCell ref="C496:H496"/>
    <mergeCell ref="C485:H485"/>
    <mergeCell ref="C486:H486"/>
    <mergeCell ref="C487:H487"/>
    <mergeCell ref="C488:H488"/>
    <mergeCell ref="C489:H489"/>
    <mergeCell ref="C490:H490"/>
    <mergeCell ref="C515:H515"/>
    <mergeCell ref="C516:H516"/>
    <mergeCell ref="C517:H517"/>
    <mergeCell ref="C518:H518"/>
    <mergeCell ref="C519:H519"/>
    <mergeCell ref="C520:H520"/>
    <mergeCell ref="C509:H509"/>
    <mergeCell ref="C510:H510"/>
    <mergeCell ref="C511:H511"/>
    <mergeCell ref="C512:H512"/>
    <mergeCell ref="C513:H513"/>
    <mergeCell ref="C514:H514"/>
    <mergeCell ref="C503:H503"/>
    <mergeCell ref="C504:H504"/>
    <mergeCell ref="C505:H505"/>
    <mergeCell ref="C506:H506"/>
    <mergeCell ref="C507:H507"/>
    <mergeCell ref="C508:H508"/>
    <mergeCell ref="C533:H533"/>
    <mergeCell ref="C534:H534"/>
    <mergeCell ref="C535:H535"/>
    <mergeCell ref="C536:H536"/>
    <mergeCell ref="C537:H537"/>
    <mergeCell ref="C538:H538"/>
    <mergeCell ref="C527:H527"/>
    <mergeCell ref="C528:H528"/>
    <mergeCell ref="C529:H529"/>
    <mergeCell ref="C530:H530"/>
    <mergeCell ref="C531:H531"/>
    <mergeCell ref="C532:H532"/>
    <mergeCell ref="C521:H521"/>
    <mergeCell ref="C522:H522"/>
    <mergeCell ref="C523:H523"/>
    <mergeCell ref="C524:H524"/>
    <mergeCell ref="C525:H525"/>
    <mergeCell ref="C526:H526"/>
    <mergeCell ref="C551:H551"/>
    <mergeCell ref="C552:H552"/>
    <mergeCell ref="C553:H553"/>
    <mergeCell ref="C554:H554"/>
    <mergeCell ref="C555:H555"/>
    <mergeCell ref="C556:H556"/>
    <mergeCell ref="C545:H545"/>
    <mergeCell ref="C546:H546"/>
    <mergeCell ref="C547:H547"/>
    <mergeCell ref="C548:H548"/>
    <mergeCell ref="C549:H549"/>
    <mergeCell ref="C550:H550"/>
    <mergeCell ref="C539:H539"/>
    <mergeCell ref="C540:H540"/>
    <mergeCell ref="C541:H541"/>
    <mergeCell ref="C542:H542"/>
    <mergeCell ref="C543:H543"/>
    <mergeCell ref="C544:H544"/>
    <mergeCell ref="C569:H569"/>
    <mergeCell ref="C570:H570"/>
    <mergeCell ref="C571:H571"/>
    <mergeCell ref="C572:H572"/>
    <mergeCell ref="C573:H573"/>
    <mergeCell ref="C574:H574"/>
    <mergeCell ref="C563:H563"/>
    <mergeCell ref="C564:H564"/>
    <mergeCell ref="C565:H565"/>
    <mergeCell ref="C566:H566"/>
    <mergeCell ref="C567:H567"/>
    <mergeCell ref="C568:H568"/>
    <mergeCell ref="C557:H557"/>
    <mergeCell ref="C558:H558"/>
    <mergeCell ref="C559:H559"/>
    <mergeCell ref="C560:H560"/>
    <mergeCell ref="C561:H561"/>
    <mergeCell ref="C562:H562"/>
    <mergeCell ref="C587:H587"/>
    <mergeCell ref="C588:H588"/>
    <mergeCell ref="C589:H589"/>
    <mergeCell ref="C590:H590"/>
    <mergeCell ref="C591:H591"/>
    <mergeCell ref="C592:H592"/>
    <mergeCell ref="C581:H581"/>
    <mergeCell ref="C582:H582"/>
    <mergeCell ref="C583:H583"/>
    <mergeCell ref="C584:H584"/>
    <mergeCell ref="C585:H585"/>
    <mergeCell ref="C586:H586"/>
    <mergeCell ref="C575:H575"/>
    <mergeCell ref="C576:H576"/>
    <mergeCell ref="C577:H577"/>
    <mergeCell ref="C578:H578"/>
    <mergeCell ref="C579:H579"/>
    <mergeCell ref="C580:H580"/>
    <mergeCell ref="C605:H605"/>
    <mergeCell ref="C606:H606"/>
    <mergeCell ref="C607:H607"/>
    <mergeCell ref="C608:H608"/>
    <mergeCell ref="C609:H609"/>
    <mergeCell ref="C610:H610"/>
    <mergeCell ref="C599:H599"/>
    <mergeCell ref="C600:H600"/>
    <mergeCell ref="C601:H601"/>
    <mergeCell ref="C602:H602"/>
    <mergeCell ref="C603:H603"/>
    <mergeCell ref="C604:H604"/>
    <mergeCell ref="C593:H593"/>
    <mergeCell ref="C594:H594"/>
    <mergeCell ref="C595:H595"/>
    <mergeCell ref="C596:H596"/>
    <mergeCell ref="C597:H597"/>
    <mergeCell ref="C598:H598"/>
    <mergeCell ref="C623:H623"/>
    <mergeCell ref="C624:H624"/>
    <mergeCell ref="C625:H625"/>
    <mergeCell ref="C626:H626"/>
    <mergeCell ref="C627:H627"/>
    <mergeCell ref="C628:H628"/>
    <mergeCell ref="C617:H617"/>
    <mergeCell ref="C618:H618"/>
    <mergeCell ref="C619:H619"/>
    <mergeCell ref="C620:H620"/>
    <mergeCell ref="C621:H621"/>
    <mergeCell ref="C622:H622"/>
    <mergeCell ref="C611:H611"/>
    <mergeCell ref="C612:H612"/>
    <mergeCell ref="C613:H613"/>
    <mergeCell ref="C614:H614"/>
    <mergeCell ref="C615:H615"/>
    <mergeCell ref="C616:H616"/>
    <mergeCell ref="C641:H641"/>
    <mergeCell ref="C642:H642"/>
    <mergeCell ref="C643:H643"/>
    <mergeCell ref="C644:H644"/>
    <mergeCell ref="C645:H645"/>
    <mergeCell ref="C646:H646"/>
    <mergeCell ref="C635:H635"/>
    <mergeCell ref="C636:H636"/>
    <mergeCell ref="C637:H637"/>
    <mergeCell ref="B638:H638"/>
    <mergeCell ref="C639:H639"/>
    <mergeCell ref="C640:H640"/>
    <mergeCell ref="C629:H629"/>
    <mergeCell ref="C630:H630"/>
    <mergeCell ref="C631:H631"/>
    <mergeCell ref="C632:H632"/>
    <mergeCell ref="C633:H633"/>
    <mergeCell ref="C634:H634"/>
    <mergeCell ref="C659:H659"/>
    <mergeCell ref="B660:H660"/>
    <mergeCell ref="C661:H661"/>
    <mergeCell ref="C662:H662"/>
    <mergeCell ref="C663:H663"/>
    <mergeCell ref="C664:H664"/>
    <mergeCell ref="B653:H653"/>
    <mergeCell ref="C654:H654"/>
    <mergeCell ref="C655:H655"/>
    <mergeCell ref="C656:H656"/>
    <mergeCell ref="C657:H657"/>
    <mergeCell ref="C658:H658"/>
    <mergeCell ref="C647:H647"/>
    <mergeCell ref="C648:H648"/>
    <mergeCell ref="C649:H649"/>
    <mergeCell ref="C650:H650"/>
    <mergeCell ref="C651:H651"/>
    <mergeCell ref="C652:H652"/>
    <mergeCell ref="C677:H677"/>
    <mergeCell ref="C678:H678"/>
    <mergeCell ref="C679:H679"/>
    <mergeCell ref="C680:H680"/>
    <mergeCell ref="C681:H681"/>
    <mergeCell ref="C682:H682"/>
    <mergeCell ref="C671:H671"/>
    <mergeCell ref="C672:H672"/>
    <mergeCell ref="C673:H673"/>
    <mergeCell ref="C674:H674"/>
    <mergeCell ref="C675:H675"/>
    <mergeCell ref="C676:H676"/>
    <mergeCell ref="C665:H665"/>
    <mergeCell ref="C666:H666"/>
    <mergeCell ref="C667:H667"/>
    <mergeCell ref="C668:H668"/>
    <mergeCell ref="C669:H669"/>
    <mergeCell ref="C670:H670"/>
    <mergeCell ref="C695:H695"/>
    <mergeCell ref="C696:H696"/>
    <mergeCell ref="C697:H697"/>
    <mergeCell ref="C698:H698"/>
    <mergeCell ref="C699:H699"/>
    <mergeCell ref="C700:H700"/>
    <mergeCell ref="C689:H689"/>
    <mergeCell ref="C690:H690"/>
    <mergeCell ref="C691:H691"/>
    <mergeCell ref="C692:H692"/>
    <mergeCell ref="C693:H693"/>
    <mergeCell ref="C694:H694"/>
    <mergeCell ref="C683:H683"/>
    <mergeCell ref="C684:H684"/>
    <mergeCell ref="C685:H685"/>
    <mergeCell ref="C686:H686"/>
    <mergeCell ref="C687:H687"/>
    <mergeCell ref="C688:H688"/>
    <mergeCell ref="C713:H713"/>
    <mergeCell ref="C714:H714"/>
    <mergeCell ref="C715:H715"/>
    <mergeCell ref="C716:H716"/>
    <mergeCell ref="C717:H717"/>
    <mergeCell ref="C718:H718"/>
    <mergeCell ref="C707:H707"/>
    <mergeCell ref="C708:H708"/>
    <mergeCell ref="C709:H709"/>
    <mergeCell ref="C710:H710"/>
    <mergeCell ref="C711:H711"/>
    <mergeCell ref="C712:H712"/>
    <mergeCell ref="C701:H701"/>
    <mergeCell ref="C702:H702"/>
    <mergeCell ref="C703:H703"/>
    <mergeCell ref="C704:H704"/>
    <mergeCell ref="C705:H705"/>
    <mergeCell ref="C706:H706"/>
    <mergeCell ref="C731:H731"/>
    <mergeCell ref="C732:H732"/>
    <mergeCell ref="C733:H733"/>
    <mergeCell ref="C734:H734"/>
    <mergeCell ref="C735:H735"/>
    <mergeCell ref="C736:H736"/>
    <mergeCell ref="C725:H725"/>
    <mergeCell ref="C726:H726"/>
    <mergeCell ref="C727:H727"/>
    <mergeCell ref="C728:H728"/>
    <mergeCell ref="C729:H729"/>
    <mergeCell ref="C730:H730"/>
    <mergeCell ref="C719:H719"/>
    <mergeCell ref="C720:H720"/>
    <mergeCell ref="C721:H721"/>
    <mergeCell ref="C722:H722"/>
    <mergeCell ref="C723:H723"/>
    <mergeCell ref="C724:H724"/>
    <mergeCell ref="B747:B748"/>
    <mergeCell ref="C747:H747"/>
    <mergeCell ref="C748:H748"/>
    <mergeCell ref="C749:H749"/>
    <mergeCell ref="C750:H750"/>
    <mergeCell ref="C751:H751"/>
    <mergeCell ref="B743:B744"/>
    <mergeCell ref="C743:H743"/>
    <mergeCell ref="C744:H744"/>
    <mergeCell ref="B745:B746"/>
    <mergeCell ref="C745:H745"/>
    <mergeCell ref="C746:H746"/>
    <mergeCell ref="C737:H737"/>
    <mergeCell ref="C738:H738"/>
    <mergeCell ref="C739:H739"/>
    <mergeCell ref="C740:H740"/>
    <mergeCell ref="C741:H741"/>
    <mergeCell ref="C742:H742"/>
    <mergeCell ref="C764:H764"/>
    <mergeCell ref="C765:H765"/>
    <mergeCell ref="C766:H766"/>
    <mergeCell ref="C767:H767"/>
    <mergeCell ref="C768:H768"/>
    <mergeCell ref="C769:H769"/>
    <mergeCell ref="C758:H758"/>
    <mergeCell ref="C759:H759"/>
    <mergeCell ref="C760:H760"/>
    <mergeCell ref="C761:H761"/>
    <mergeCell ref="C762:H762"/>
    <mergeCell ref="C763:H763"/>
    <mergeCell ref="C752:H752"/>
    <mergeCell ref="C753:H753"/>
    <mergeCell ref="C754:H754"/>
    <mergeCell ref="C755:H755"/>
    <mergeCell ref="C756:H756"/>
    <mergeCell ref="C757:H757"/>
    <mergeCell ref="C782:H782"/>
    <mergeCell ref="C783:H783"/>
    <mergeCell ref="C784:H784"/>
    <mergeCell ref="C785:H785"/>
    <mergeCell ref="C786:H786"/>
    <mergeCell ref="C787:H787"/>
    <mergeCell ref="C776:H776"/>
    <mergeCell ref="C777:H777"/>
    <mergeCell ref="C778:H778"/>
    <mergeCell ref="C779:H779"/>
    <mergeCell ref="C780:H780"/>
    <mergeCell ref="C781:H781"/>
    <mergeCell ref="C770:H770"/>
    <mergeCell ref="C771:H771"/>
    <mergeCell ref="C772:H772"/>
    <mergeCell ref="C773:H773"/>
    <mergeCell ref="C774:H774"/>
    <mergeCell ref="C775:H775"/>
    <mergeCell ref="C800:H800"/>
    <mergeCell ref="C801:H801"/>
    <mergeCell ref="C802:H802"/>
    <mergeCell ref="C803:H803"/>
    <mergeCell ref="C804:H804"/>
    <mergeCell ref="C805:H805"/>
    <mergeCell ref="C794:H794"/>
    <mergeCell ref="C795:H795"/>
    <mergeCell ref="C796:H796"/>
    <mergeCell ref="C797:H797"/>
    <mergeCell ref="C798:H798"/>
    <mergeCell ref="C799:H799"/>
    <mergeCell ref="C788:H788"/>
    <mergeCell ref="C789:H789"/>
    <mergeCell ref="C790:H790"/>
    <mergeCell ref="C791:H791"/>
    <mergeCell ref="C792:H792"/>
    <mergeCell ref="C793:H793"/>
    <mergeCell ref="C818:H818"/>
    <mergeCell ref="C819:H819"/>
    <mergeCell ref="C820:H820"/>
    <mergeCell ref="C821:H821"/>
    <mergeCell ref="C822:H822"/>
    <mergeCell ref="C823:H823"/>
    <mergeCell ref="C812:H812"/>
    <mergeCell ref="C813:H813"/>
    <mergeCell ref="C814:H814"/>
    <mergeCell ref="C815:H815"/>
    <mergeCell ref="C816:H816"/>
    <mergeCell ref="C817:H817"/>
    <mergeCell ref="C806:H806"/>
    <mergeCell ref="C807:H807"/>
    <mergeCell ref="C808:H808"/>
    <mergeCell ref="C809:H809"/>
    <mergeCell ref="C810:H810"/>
    <mergeCell ref="C811:H811"/>
    <mergeCell ref="C836:H836"/>
    <mergeCell ref="C837:H837"/>
    <mergeCell ref="C838:H838"/>
    <mergeCell ref="C839:H839"/>
    <mergeCell ref="C840:H840"/>
    <mergeCell ref="C841:H841"/>
    <mergeCell ref="C830:H830"/>
    <mergeCell ref="C831:H831"/>
    <mergeCell ref="C832:H832"/>
    <mergeCell ref="C833:H833"/>
    <mergeCell ref="C834:H834"/>
    <mergeCell ref="C835:H835"/>
    <mergeCell ref="C824:H824"/>
    <mergeCell ref="C825:H825"/>
    <mergeCell ref="C826:H826"/>
    <mergeCell ref="C827:H827"/>
    <mergeCell ref="C828:H828"/>
    <mergeCell ref="C829:H829"/>
    <mergeCell ref="A856:A857"/>
    <mergeCell ref="C856:H856"/>
    <mergeCell ref="C857:H857"/>
    <mergeCell ref="C858:H858"/>
    <mergeCell ref="C859:H859"/>
    <mergeCell ref="C860:H860"/>
    <mergeCell ref="C848:H848"/>
    <mergeCell ref="C849:H849"/>
    <mergeCell ref="C850:H850"/>
    <mergeCell ref="B851:H851"/>
    <mergeCell ref="A852:A853"/>
    <mergeCell ref="C852:H852"/>
    <mergeCell ref="C853:H853"/>
    <mergeCell ref="C842:H842"/>
    <mergeCell ref="C843:H843"/>
    <mergeCell ref="C844:H844"/>
    <mergeCell ref="C845:H845"/>
    <mergeCell ref="C846:H846"/>
    <mergeCell ref="C847:H847"/>
    <mergeCell ref="C854:H854"/>
    <mergeCell ref="C855:H855"/>
    <mergeCell ref="C873:H873"/>
    <mergeCell ref="B874:H874"/>
    <mergeCell ref="C875:H875"/>
    <mergeCell ref="C876:H876"/>
    <mergeCell ref="C877:H877"/>
    <mergeCell ref="C878:H878"/>
    <mergeCell ref="B867:H867"/>
    <mergeCell ref="C868:H868"/>
    <mergeCell ref="C869:H869"/>
    <mergeCell ref="C870:H870"/>
    <mergeCell ref="C871:H871"/>
    <mergeCell ref="C872:H872"/>
    <mergeCell ref="C861:H861"/>
    <mergeCell ref="B862:H862"/>
    <mergeCell ref="C863:H863"/>
    <mergeCell ref="C864:H864"/>
    <mergeCell ref="C865:H865"/>
    <mergeCell ref="C866:H866"/>
    <mergeCell ref="B891:H891"/>
    <mergeCell ref="C892:H892"/>
    <mergeCell ref="C893:H893"/>
    <mergeCell ref="B894:H894"/>
    <mergeCell ref="C895:H895"/>
    <mergeCell ref="C896:H896"/>
    <mergeCell ref="C887:H887"/>
    <mergeCell ref="C888:H888"/>
    <mergeCell ref="B889:H889"/>
    <mergeCell ref="B890:H890"/>
    <mergeCell ref="C879:H879"/>
    <mergeCell ref="C880:H880"/>
    <mergeCell ref="C881:H881"/>
    <mergeCell ref="C882:H882"/>
    <mergeCell ref="C885:H885"/>
    <mergeCell ref="C886:H886"/>
    <mergeCell ref="C883:H883"/>
    <mergeCell ref="C884:H884"/>
    <mergeCell ref="C909:H909"/>
    <mergeCell ref="C910:H910"/>
    <mergeCell ref="C911:H911"/>
    <mergeCell ref="B914:H914"/>
    <mergeCell ref="C915:H915"/>
    <mergeCell ref="C916:H916"/>
    <mergeCell ref="C903:H903"/>
    <mergeCell ref="C904:H904"/>
    <mergeCell ref="C905:H905"/>
    <mergeCell ref="C906:H906"/>
    <mergeCell ref="C907:H907"/>
    <mergeCell ref="C908:H908"/>
    <mergeCell ref="C897:H897"/>
    <mergeCell ref="C898:H898"/>
    <mergeCell ref="C899:H899"/>
    <mergeCell ref="C900:H900"/>
    <mergeCell ref="B901:H901"/>
    <mergeCell ref="C902:H902"/>
    <mergeCell ref="B930:H930"/>
    <mergeCell ref="C931:H931"/>
    <mergeCell ref="C932:H932"/>
    <mergeCell ref="C933:H933"/>
    <mergeCell ref="C934:H934"/>
    <mergeCell ref="C935:H935"/>
    <mergeCell ref="C923:H923"/>
    <mergeCell ref="C924:H924"/>
    <mergeCell ref="C925:H925"/>
    <mergeCell ref="C926:H926"/>
    <mergeCell ref="C927:H927"/>
    <mergeCell ref="C928:H928"/>
    <mergeCell ref="C917:H917"/>
    <mergeCell ref="C918:H918"/>
    <mergeCell ref="B919:H919"/>
    <mergeCell ref="C920:H920"/>
    <mergeCell ref="C921:H921"/>
    <mergeCell ref="B922:H922"/>
    <mergeCell ref="C929:H929"/>
    <mergeCell ref="C951:H951"/>
    <mergeCell ref="B953:H953"/>
    <mergeCell ref="C954:H954"/>
    <mergeCell ref="C955:H955"/>
    <mergeCell ref="B956:H956"/>
    <mergeCell ref="C957:H957"/>
    <mergeCell ref="C942:H942"/>
    <mergeCell ref="B944:H944"/>
    <mergeCell ref="C945:H945"/>
    <mergeCell ref="C946:H946"/>
    <mergeCell ref="B949:H949"/>
    <mergeCell ref="C950:H950"/>
    <mergeCell ref="C936:H936"/>
    <mergeCell ref="C937:H937"/>
    <mergeCell ref="C938:H938"/>
    <mergeCell ref="C939:H939"/>
    <mergeCell ref="C940:H940"/>
    <mergeCell ref="B941:H941"/>
    <mergeCell ref="C947:H947"/>
    <mergeCell ref="C952:H952"/>
    <mergeCell ref="C970:H970"/>
    <mergeCell ref="C971:H971"/>
    <mergeCell ref="C972:H972"/>
    <mergeCell ref="B973:H973"/>
    <mergeCell ref="C974:H974"/>
    <mergeCell ref="C975:H975"/>
    <mergeCell ref="C964:H964"/>
    <mergeCell ref="B965:H965"/>
    <mergeCell ref="C966:H966"/>
    <mergeCell ref="C967:H967"/>
    <mergeCell ref="B968:H968"/>
    <mergeCell ref="C969:H969"/>
    <mergeCell ref="C958:H958"/>
    <mergeCell ref="B959:H959"/>
    <mergeCell ref="C960:H960"/>
    <mergeCell ref="C961:H961"/>
    <mergeCell ref="B962:H962"/>
    <mergeCell ref="C963:H963"/>
    <mergeCell ref="C988:H988"/>
    <mergeCell ref="C989:H989"/>
    <mergeCell ref="C990:H990"/>
    <mergeCell ref="B993:H993"/>
    <mergeCell ref="C994:H994"/>
    <mergeCell ref="C995:H995"/>
    <mergeCell ref="C982:H982"/>
    <mergeCell ref="C983:H983"/>
    <mergeCell ref="C984:H984"/>
    <mergeCell ref="C985:H985"/>
    <mergeCell ref="B986:H986"/>
    <mergeCell ref="C987:H987"/>
    <mergeCell ref="B976:H976"/>
    <mergeCell ref="C977:H977"/>
    <mergeCell ref="C978:H978"/>
    <mergeCell ref="B979:H979"/>
    <mergeCell ref="C980:H980"/>
    <mergeCell ref="C981:H981"/>
    <mergeCell ref="C992:H992"/>
    <mergeCell ref="C991:H991"/>
    <mergeCell ref="C1008:H1008"/>
    <mergeCell ref="C1009:H1009"/>
    <mergeCell ref="C1010:H1010"/>
    <mergeCell ref="C1011:H1011"/>
    <mergeCell ref="B1012:H1012"/>
    <mergeCell ref="C1013:H1013"/>
    <mergeCell ref="C1002:H1002"/>
    <mergeCell ref="C1003:H1003"/>
    <mergeCell ref="C1004:H1004"/>
    <mergeCell ref="C1005:H1005"/>
    <mergeCell ref="C1006:H1006"/>
    <mergeCell ref="C1007:H1007"/>
    <mergeCell ref="B996:H996"/>
    <mergeCell ref="C997:H997"/>
    <mergeCell ref="C998:H998"/>
    <mergeCell ref="C999:H999"/>
    <mergeCell ref="C1000:H1000"/>
    <mergeCell ref="B1001:H1001"/>
    <mergeCell ref="C1032:H1032"/>
    <mergeCell ref="C1033:H1033"/>
    <mergeCell ref="C1034:H1034"/>
    <mergeCell ref="C1035:H1035"/>
    <mergeCell ref="C1036:H1036"/>
    <mergeCell ref="C1037:H1037"/>
    <mergeCell ref="C1026:H1026"/>
    <mergeCell ref="C1027:H1027"/>
    <mergeCell ref="C1028:H1028"/>
    <mergeCell ref="C1029:H1029"/>
    <mergeCell ref="C1030:H1030"/>
    <mergeCell ref="C1031:H1031"/>
    <mergeCell ref="C1014:H1014"/>
    <mergeCell ref="B1015:H1015"/>
    <mergeCell ref="C1016:H1016"/>
    <mergeCell ref="C1018:H1018"/>
    <mergeCell ref="B1024:H1024"/>
    <mergeCell ref="C1025:H1025"/>
    <mergeCell ref="C1019:H1019"/>
    <mergeCell ref="C1020:H1020"/>
    <mergeCell ref="C1021:H1021"/>
    <mergeCell ref="C1022:H1022"/>
    <mergeCell ref="C1017:H1017"/>
    <mergeCell ref="C1050:H1050"/>
    <mergeCell ref="C1051:H1051"/>
    <mergeCell ref="C1052:H1052"/>
    <mergeCell ref="C1053:H1053"/>
    <mergeCell ref="C1054:H1054"/>
    <mergeCell ref="C1055:H1055"/>
    <mergeCell ref="C1044:H1044"/>
    <mergeCell ref="C1045:H1045"/>
    <mergeCell ref="C1046:H1046"/>
    <mergeCell ref="C1047:H1047"/>
    <mergeCell ref="C1048:H1048"/>
    <mergeCell ref="C1049:H1049"/>
    <mergeCell ref="C1038:H1038"/>
    <mergeCell ref="C1039:H1039"/>
    <mergeCell ref="C1040:H1040"/>
    <mergeCell ref="C1041:H1041"/>
    <mergeCell ref="C1042:H1042"/>
    <mergeCell ref="C1043:H1043"/>
    <mergeCell ref="C1068:H1068"/>
    <mergeCell ref="C1069:H1069"/>
    <mergeCell ref="C1070:H1070"/>
    <mergeCell ref="C1071:H1071"/>
    <mergeCell ref="C1072:H1072"/>
    <mergeCell ref="C1073:H1073"/>
    <mergeCell ref="C1062:H1062"/>
    <mergeCell ref="C1063:H1063"/>
    <mergeCell ref="C1064:H1064"/>
    <mergeCell ref="C1065:H1065"/>
    <mergeCell ref="C1066:H1066"/>
    <mergeCell ref="C1067:H1067"/>
    <mergeCell ref="C1056:H1056"/>
    <mergeCell ref="C1057:H1057"/>
    <mergeCell ref="C1058:H1058"/>
    <mergeCell ref="C1059:H1059"/>
    <mergeCell ref="C1060:H1060"/>
    <mergeCell ref="C1061:H1061"/>
    <mergeCell ref="C1086:H1086"/>
    <mergeCell ref="C1087:H1087"/>
    <mergeCell ref="C1088:H1088"/>
    <mergeCell ref="C1089:H1089"/>
    <mergeCell ref="C1090:H1090"/>
    <mergeCell ref="C1091:H1091"/>
    <mergeCell ref="C1080:H1080"/>
    <mergeCell ref="C1081:H1081"/>
    <mergeCell ref="C1082:H1082"/>
    <mergeCell ref="C1083:H1083"/>
    <mergeCell ref="C1084:H1084"/>
    <mergeCell ref="C1085:H1085"/>
    <mergeCell ref="C1074:H1074"/>
    <mergeCell ref="C1075:H1075"/>
    <mergeCell ref="C1076:H1076"/>
    <mergeCell ref="B1077:H1077"/>
    <mergeCell ref="C1078:H1078"/>
    <mergeCell ref="C1079:H1079"/>
    <mergeCell ref="C1104:H1104"/>
    <mergeCell ref="C1105:H1105"/>
    <mergeCell ref="B1106:H1106"/>
    <mergeCell ref="C1107:H1107"/>
    <mergeCell ref="C1108:H1108"/>
    <mergeCell ref="C1109:H1109"/>
    <mergeCell ref="C1098:H1098"/>
    <mergeCell ref="C1099:H1099"/>
    <mergeCell ref="B1100:H1100"/>
    <mergeCell ref="B1101:H1101"/>
    <mergeCell ref="C1102:H1102"/>
    <mergeCell ref="C1103:H1103"/>
    <mergeCell ref="C1092:H1092"/>
    <mergeCell ref="C1093:H1093"/>
    <mergeCell ref="C1094:H1094"/>
    <mergeCell ref="C1095:H1095"/>
    <mergeCell ref="C1096:H1096"/>
    <mergeCell ref="C1097:H1097"/>
    <mergeCell ref="C1122:H1122"/>
    <mergeCell ref="C1123:H1123"/>
    <mergeCell ref="C1124:H1124"/>
    <mergeCell ref="C1125:H1125"/>
    <mergeCell ref="C1126:H1126"/>
    <mergeCell ref="C1127:H1127"/>
    <mergeCell ref="C1116:H1116"/>
    <mergeCell ref="C1117:H1117"/>
    <mergeCell ref="C1118:H1118"/>
    <mergeCell ref="C1119:H1119"/>
    <mergeCell ref="C1120:H1120"/>
    <mergeCell ref="C1121:H1121"/>
    <mergeCell ref="C1110:H1110"/>
    <mergeCell ref="B1111:H1111"/>
    <mergeCell ref="B1112:H1112"/>
    <mergeCell ref="C1113:H1113"/>
    <mergeCell ref="C1114:H1114"/>
    <mergeCell ref="B1115:H1115"/>
    <mergeCell ref="B1150:H1150"/>
    <mergeCell ref="C1151:H1151"/>
    <mergeCell ref="C1140:H1140"/>
    <mergeCell ref="C1141:H1141"/>
    <mergeCell ref="C1142:H1142"/>
    <mergeCell ref="C1143:H1143"/>
    <mergeCell ref="C1144:H1144"/>
    <mergeCell ref="C1145:H1145"/>
    <mergeCell ref="C1134:H1134"/>
    <mergeCell ref="C1135:H1135"/>
    <mergeCell ref="C1136:H1136"/>
    <mergeCell ref="C1137:H1137"/>
    <mergeCell ref="C1138:H1138"/>
    <mergeCell ref="B1139:H1139"/>
    <mergeCell ref="B1128:H1128"/>
    <mergeCell ref="C1129:H1129"/>
    <mergeCell ref="C1130:H1130"/>
    <mergeCell ref="C1131:H1131"/>
    <mergeCell ref="C1132:H1132"/>
    <mergeCell ref="C1133:H1133"/>
    <mergeCell ref="Q23:Q24"/>
    <mergeCell ref="C1023:H1023"/>
    <mergeCell ref="A1017:A1023"/>
    <mergeCell ref="C450:H450"/>
    <mergeCell ref="M23:O23"/>
    <mergeCell ref="P23:P24"/>
    <mergeCell ref="A1168:C1168"/>
    <mergeCell ref="D1168:F1168"/>
    <mergeCell ref="G1168:J1168"/>
    <mergeCell ref="A1169:C1169"/>
    <mergeCell ref="D1169:F1169"/>
    <mergeCell ref="G1169:J1169"/>
    <mergeCell ref="A1167:C1167"/>
    <mergeCell ref="D1167:F1167"/>
    <mergeCell ref="G1167:J1167"/>
    <mergeCell ref="A1165:C1165"/>
    <mergeCell ref="D1165:F1165"/>
    <mergeCell ref="G1165:J1165"/>
    <mergeCell ref="K1165:L1165"/>
    <mergeCell ref="A1166:C1166"/>
    <mergeCell ref="D1166:F1166"/>
    <mergeCell ref="G1166:J1166"/>
    <mergeCell ref="A1152:K1152"/>
    <mergeCell ref="I1154:L1154"/>
    <mergeCell ref="I1156:L1156"/>
    <mergeCell ref="I1161:L1161"/>
    <mergeCell ref="I1162:L1162"/>
    <mergeCell ref="A1164:L1164"/>
    <mergeCell ref="C1146:H1146"/>
    <mergeCell ref="C1147:H1147"/>
    <mergeCell ref="C1148:H1148"/>
    <mergeCell ref="C1149:H1149"/>
  </mergeCells>
  <pageMargins left="1.5" right="0.15748031496062992" top="0.39370078740157483" bottom="0.31496062992125984" header="0.31496062992125984" footer="0.31496062992125984"/>
  <pageSetup paperSize="5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2"/>
  <sheetViews>
    <sheetView topLeftCell="A28" workbookViewId="0">
      <selection activeCell="B42" sqref="B42:G42"/>
    </sheetView>
  </sheetViews>
  <sheetFormatPr defaultRowHeight="15"/>
  <cols>
    <col min="9" max="9" width="11" customWidth="1"/>
    <col min="10" max="10" width="16.85546875" customWidth="1"/>
    <col min="11" max="11" width="14.140625" customWidth="1"/>
    <col min="12" max="12" width="9.140625" customWidth="1"/>
    <col min="13" max="13" width="11.7109375" customWidth="1"/>
    <col min="14" max="14" width="13.28515625" customWidth="1"/>
    <col min="15" max="15" width="16.7109375" customWidth="1"/>
    <col min="16" max="16" width="18.28515625" customWidth="1"/>
    <col min="19" max="19" width="12.5703125" bestFit="1" customWidth="1"/>
  </cols>
  <sheetData>
    <row r="1" spans="1:16" ht="15.75">
      <c r="A1" s="360" t="s">
        <v>941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2"/>
    </row>
    <row r="2" spans="1:16" ht="15.75">
      <c r="A2" s="360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2"/>
    </row>
    <row r="3" spans="1:16" ht="15.75">
      <c r="A3" s="363" t="s">
        <v>849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5"/>
    </row>
    <row r="4" spans="1:16">
      <c r="A4" s="4" t="s">
        <v>1</v>
      </c>
      <c r="B4" s="5" t="s">
        <v>2</v>
      </c>
      <c r="C4" s="6" t="s">
        <v>3</v>
      </c>
      <c r="D4" s="6"/>
      <c r="E4" s="6"/>
      <c r="F4" s="6"/>
      <c r="G4" s="6"/>
      <c r="H4" s="6"/>
      <c r="I4" s="6"/>
      <c r="J4" s="6"/>
      <c r="K4" s="6"/>
      <c r="L4" s="7"/>
      <c r="M4" s="4"/>
      <c r="N4" s="6"/>
      <c r="O4" s="6" t="s">
        <v>4</v>
      </c>
      <c r="P4" s="7"/>
    </row>
    <row r="5" spans="1:16">
      <c r="A5" s="4" t="s">
        <v>5</v>
      </c>
      <c r="B5" s="6" t="s">
        <v>2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7"/>
      <c r="M5" s="4"/>
      <c r="N5" s="6"/>
      <c r="O5" s="6" t="s">
        <v>7</v>
      </c>
      <c r="P5" s="7"/>
    </row>
    <row r="6" spans="1:16">
      <c r="A6" s="4" t="s">
        <v>8</v>
      </c>
      <c r="B6" s="6" t="s">
        <v>2</v>
      </c>
      <c r="C6" s="6" t="s">
        <v>9</v>
      </c>
      <c r="D6" s="6"/>
      <c r="E6" s="6"/>
      <c r="F6" s="6"/>
      <c r="G6" s="6"/>
      <c r="H6" s="6"/>
      <c r="I6" s="6"/>
      <c r="J6" s="6"/>
      <c r="K6" s="6"/>
      <c r="L6" s="7"/>
      <c r="M6" s="4"/>
      <c r="N6" s="6"/>
      <c r="O6" s="6" t="s">
        <v>10</v>
      </c>
      <c r="P6" s="7"/>
    </row>
    <row r="7" spans="1:16">
      <c r="A7" s="4" t="s">
        <v>11</v>
      </c>
      <c r="B7" s="6" t="s">
        <v>2</v>
      </c>
      <c r="C7" s="6" t="s">
        <v>12</v>
      </c>
      <c r="D7" s="6"/>
      <c r="E7" s="6"/>
      <c r="F7" s="6"/>
      <c r="G7" s="6"/>
      <c r="H7" s="6"/>
      <c r="I7" s="6"/>
      <c r="J7" s="6"/>
      <c r="K7" s="6"/>
      <c r="L7" s="7"/>
      <c r="M7" s="4"/>
      <c r="N7" s="6"/>
      <c r="O7" s="6" t="s">
        <v>13</v>
      </c>
      <c r="P7" s="7"/>
    </row>
    <row r="8" spans="1:16">
      <c r="A8" s="4" t="s">
        <v>14</v>
      </c>
      <c r="B8" s="5" t="s">
        <v>2</v>
      </c>
      <c r="C8" s="6" t="s">
        <v>15</v>
      </c>
      <c r="D8" s="6"/>
      <c r="E8" s="6"/>
      <c r="F8" s="6"/>
      <c r="G8" s="6"/>
      <c r="H8" s="6"/>
      <c r="I8" s="6"/>
      <c r="J8" s="6"/>
      <c r="K8" s="6"/>
      <c r="L8" s="7"/>
      <c r="M8" s="4"/>
      <c r="N8" s="6"/>
      <c r="O8" s="6" t="s">
        <v>16</v>
      </c>
      <c r="P8" s="7"/>
    </row>
    <row r="9" spans="1:16">
      <c r="A9" s="4" t="s">
        <v>14</v>
      </c>
      <c r="B9" s="6" t="s">
        <v>2</v>
      </c>
      <c r="C9" s="6" t="s">
        <v>17</v>
      </c>
      <c r="D9" s="6"/>
      <c r="E9" s="6"/>
      <c r="F9" s="6"/>
      <c r="G9" s="6"/>
      <c r="H9" s="8"/>
      <c r="I9" s="6"/>
      <c r="J9" s="6"/>
      <c r="K9" s="8"/>
      <c r="L9" s="7"/>
      <c r="M9" s="4"/>
      <c r="N9" s="6"/>
      <c r="O9" s="8" t="s">
        <v>18</v>
      </c>
      <c r="P9" s="7"/>
    </row>
    <row r="10" spans="1:16">
      <c r="A10" s="4" t="s">
        <v>19</v>
      </c>
      <c r="B10" s="6" t="s">
        <v>2</v>
      </c>
      <c r="C10" s="6" t="s">
        <v>20</v>
      </c>
      <c r="D10" s="6"/>
      <c r="E10" s="6"/>
      <c r="F10" s="6"/>
      <c r="G10" s="6"/>
      <c r="H10" s="6"/>
      <c r="I10" s="6"/>
      <c r="J10" s="6"/>
      <c r="K10" s="6"/>
      <c r="L10" s="7"/>
      <c r="M10" s="4"/>
      <c r="N10" s="6"/>
      <c r="O10" s="6"/>
      <c r="P10" s="7"/>
    </row>
    <row r="11" spans="1:16">
      <c r="A11" s="4" t="s">
        <v>21</v>
      </c>
      <c r="B11" s="6" t="s">
        <v>2</v>
      </c>
      <c r="C11" s="388">
        <f>K15</f>
        <v>0</v>
      </c>
      <c r="D11" s="388"/>
      <c r="E11" s="6"/>
      <c r="F11" s="6"/>
      <c r="G11" s="6"/>
      <c r="H11" s="6"/>
      <c r="I11" s="6"/>
      <c r="J11" s="6"/>
      <c r="K11" s="6"/>
      <c r="L11" s="7"/>
      <c r="M11" s="4"/>
      <c r="N11" s="6"/>
      <c r="O11" s="6"/>
      <c r="P11" s="7"/>
    </row>
    <row r="12" spans="1:16">
      <c r="A12" s="4" t="s">
        <v>22</v>
      </c>
      <c r="B12" s="6" t="s">
        <v>2</v>
      </c>
      <c r="C12" s="9" t="s">
        <v>850</v>
      </c>
      <c r="D12" s="6"/>
      <c r="E12" s="6"/>
      <c r="F12" s="6"/>
      <c r="G12" s="6"/>
      <c r="H12" s="6"/>
      <c r="I12" s="6"/>
      <c r="J12" s="6"/>
      <c r="K12" s="6"/>
      <c r="L12" s="7"/>
      <c r="M12" s="4"/>
      <c r="N12" s="6"/>
      <c r="O12" s="6"/>
      <c r="P12" s="7"/>
    </row>
    <row r="13" spans="1:16">
      <c r="A13" s="10" t="s">
        <v>23</v>
      </c>
      <c r="B13" s="11" t="s">
        <v>2</v>
      </c>
      <c r="C13" s="11" t="s">
        <v>24</v>
      </c>
      <c r="D13" s="11"/>
      <c r="E13" s="11"/>
      <c r="F13" s="11"/>
      <c r="G13" s="11"/>
      <c r="H13" s="11"/>
      <c r="I13" s="11"/>
      <c r="J13" s="11"/>
      <c r="K13" s="11"/>
      <c r="L13" s="12"/>
      <c r="M13" s="10"/>
      <c r="N13" s="11"/>
      <c r="O13" s="11"/>
      <c r="P13" s="12"/>
    </row>
    <row r="14" spans="1:16">
      <c r="A14" s="209"/>
      <c r="B14" s="210"/>
      <c r="C14" s="210"/>
      <c r="D14" s="210"/>
      <c r="E14" s="210"/>
      <c r="F14" s="210"/>
      <c r="G14" s="210"/>
      <c r="H14" s="210"/>
      <c r="I14" s="298" t="s">
        <v>939</v>
      </c>
      <c r="J14" s="299"/>
      <c r="K14" s="299"/>
      <c r="L14" s="300"/>
      <c r="M14" s="298" t="s">
        <v>940</v>
      </c>
      <c r="N14" s="299"/>
      <c r="O14" s="299"/>
      <c r="P14" s="13"/>
    </row>
    <row r="15" spans="1:16">
      <c r="A15" s="316" t="s">
        <v>40</v>
      </c>
      <c r="B15" s="316" t="s">
        <v>41</v>
      </c>
      <c r="C15" s="316"/>
      <c r="D15" s="316"/>
      <c r="E15" s="316"/>
      <c r="F15" s="316"/>
      <c r="G15" s="316"/>
      <c r="H15" s="316"/>
      <c r="I15" s="322" t="s">
        <v>42</v>
      </c>
      <c r="J15" s="322"/>
      <c r="K15" s="322"/>
      <c r="L15" s="317" t="s">
        <v>21</v>
      </c>
      <c r="M15" s="375" t="s">
        <v>42</v>
      </c>
      <c r="N15" s="375"/>
      <c r="O15" s="375"/>
      <c r="P15" s="376" t="s">
        <v>21</v>
      </c>
    </row>
    <row r="16" spans="1:16">
      <c r="A16" s="316"/>
      <c r="B16" s="316"/>
      <c r="C16" s="316"/>
      <c r="D16" s="316"/>
      <c r="E16" s="316"/>
      <c r="F16" s="316"/>
      <c r="G16" s="316"/>
      <c r="H16" s="316"/>
      <c r="I16" s="177" t="s">
        <v>43</v>
      </c>
      <c r="J16" s="177" t="s">
        <v>44</v>
      </c>
      <c r="K16" s="177" t="s">
        <v>45</v>
      </c>
      <c r="L16" s="317"/>
      <c r="M16" s="183" t="s">
        <v>43</v>
      </c>
      <c r="N16" s="183" t="s">
        <v>44</v>
      </c>
      <c r="O16" s="183" t="s">
        <v>45</v>
      </c>
      <c r="P16" s="376"/>
    </row>
    <row r="17" spans="1:19">
      <c r="A17" s="15">
        <v>1</v>
      </c>
      <c r="B17" s="309">
        <v>2</v>
      </c>
      <c r="C17" s="309"/>
      <c r="D17" s="309"/>
      <c r="E17" s="309"/>
      <c r="F17" s="309"/>
      <c r="G17" s="309"/>
      <c r="H17" s="309"/>
      <c r="I17" s="16">
        <v>3</v>
      </c>
      <c r="J17" s="16">
        <v>4</v>
      </c>
      <c r="K17" s="16">
        <v>5</v>
      </c>
      <c r="L17" s="172">
        <v>6</v>
      </c>
      <c r="M17" s="184">
        <v>3</v>
      </c>
      <c r="N17" s="184">
        <v>4</v>
      </c>
      <c r="O17" s="184">
        <v>5</v>
      </c>
      <c r="P17" s="185">
        <v>6</v>
      </c>
    </row>
    <row r="18" spans="1:19">
      <c r="A18" s="321" t="s">
        <v>637</v>
      </c>
      <c r="B18" s="321"/>
      <c r="C18" s="321"/>
      <c r="D18" s="321"/>
      <c r="E18" s="321"/>
      <c r="F18" s="321"/>
      <c r="G18" s="321"/>
      <c r="H18" s="24"/>
      <c r="I18" s="13"/>
      <c r="J18" s="22"/>
      <c r="K18" s="26">
        <f>SUM(K19:K28)</f>
        <v>1014572000</v>
      </c>
      <c r="L18" s="96"/>
      <c r="M18" s="97"/>
      <c r="N18" s="22"/>
      <c r="O18" s="26">
        <f>SUM(O19:O28)</f>
        <v>832145000</v>
      </c>
      <c r="P18" s="25">
        <f>+O18-K18</f>
        <v>-182427000</v>
      </c>
    </row>
    <row r="19" spans="1:19">
      <c r="A19" s="31">
        <v>1</v>
      </c>
      <c r="B19" s="291" t="s">
        <v>638</v>
      </c>
      <c r="C19" s="291"/>
      <c r="D19" s="291"/>
      <c r="E19" s="291"/>
      <c r="F19" s="291"/>
      <c r="G19" s="291"/>
      <c r="H19" s="50">
        <v>1</v>
      </c>
      <c r="I19" s="34" t="s">
        <v>635</v>
      </c>
      <c r="J19" s="36">
        <v>1000000000</v>
      </c>
      <c r="K19" s="36">
        <f>H19*J19</f>
        <v>1000000000</v>
      </c>
      <c r="L19" s="193">
        <v>1</v>
      </c>
      <c r="M19" s="189" t="s">
        <v>635</v>
      </c>
      <c r="N19" s="36">
        <v>725000000</v>
      </c>
      <c r="O19" s="36">
        <f>L19*N19</f>
        <v>725000000</v>
      </c>
      <c r="P19" s="27"/>
    </row>
    <row r="20" spans="1:19">
      <c r="A20" s="52"/>
      <c r="B20" s="289" t="s">
        <v>639</v>
      </c>
      <c r="C20" s="289"/>
      <c r="D20" s="289"/>
      <c r="E20" s="289"/>
      <c r="F20" s="289"/>
      <c r="G20" s="289"/>
      <c r="H20" s="51"/>
      <c r="I20" s="38"/>
      <c r="J20" s="39"/>
      <c r="K20" s="39"/>
      <c r="L20" s="194"/>
      <c r="M20" s="191"/>
      <c r="N20" s="39"/>
      <c r="O20" s="39"/>
      <c r="P20" s="27"/>
    </row>
    <row r="21" spans="1:19">
      <c r="A21" s="37"/>
      <c r="B21" s="291" t="s">
        <v>638</v>
      </c>
      <c r="C21" s="291"/>
      <c r="D21" s="291"/>
      <c r="E21" s="291"/>
      <c r="F21" s="291"/>
      <c r="G21" s="291"/>
      <c r="H21" s="89"/>
      <c r="I21" s="42"/>
      <c r="J21" s="43"/>
      <c r="K21" s="43"/>
      <c r="L21" s="199"/>
      <c r="M21" s="192"/>
      <c r="N21" s="43"/>
      <c r="O21" s="43"/>
      <c r="P21" s="27"/>
    </row>
    <row r="22" spans="1:19">
      <c r="A22" s="37"/>
      <c r="B22" s="289" t="s">
        <v>916</v>
      </c>
      <c r="C22" s="289"/>
      <c r="D22" s="289"/>
      <c r="E22" s="289"/>
      <c r="F22" s="289"/>
      <c r="G22" s="289"/>
      <c r="H22" s="51"/>
      <c r="I22" s="38"/>
      <c r="J22" s="39"/>
      <c r="K22" s="39"/>
      <c r="L22" s="194">
        <v>1</v>
      </c>
      <c r="M22" s="191" t="s">
        <v>691</v>
      </c>
      <c r="N22" s="39">
        <v>104373000</v>
      </c>
      <c r="O22" s="43">
        <f>+L22*N22</f>
        <v>104373000</v>
      </c>
      <c r="P22" s="27"/>
    </row>
    <row r="23" spans="1:19">
      <c r="A23" s="31">
        <v>2</v>
      </c>
      <c r="B23" s="291" t="s">
        <v>640</v>
      </c>
      <c r="C23" s="291"/>
      <c r="D23" s="291"/>
      <c r="E23" s="291"/>
      <c r="F23" s="291"/>
      <c r="G23" s="291"/>
      <c r="H23" s="89">
        <v>1</v>
      </c>
      <c r="I23" s="42" t="s">
        <v>635</v>
      </c>
      <c r="J23" s="43">
        <v>11800000</v>
      </c>
      <c r="K23" s="43">
        <f t="shared" ref="K23" si="0">H23*J23</f>
        <v>11800000</v>
      </c>
      <c r="L23" s="199"/>
      <c r="M23" s="192"/>
      <c r="N23" s="43"/>
      <c r="O23" s="36"/>
      <c r="P23" s="27"/>
    </row>
    <row r="24" spans="1:19">
      <c r="A24" s="52"/>
      <c r="B24" s="289" t="s">
        <v>641</v>
      </c>
      <c r="C24" s="289"/>
      <c r="D24" s="289"/>
      <c r="E24" s="289"/>
      <c r="F24" s="289"/>
      <c r="G24" s="289"/>
      <c r="H24" s="51"/>
      <c r="I24" s="38"/>
      <c r="J24" s="39"/>
      <c r="K24" s="39"/>
      <c r="L24" s="194"/>
      <c r="M24" s="191"/>
      <c r="N24" s="39"/>
      <c r="O24" s="39"/>
      <c r="P24" s="27"/>
    </row>
    <row r="25" spans="1:19">
      <c r="A25" s="31">
        <v>3</v>
      </c>
      <c r="B25" s="291" t="s">
        <v>642</v>
      </c>
      <c r="C25" s="291"/>
      <c r="D25" s="291"/>
      <c r="E25" s="291"/>
      <c r="F25" s="291"/>
      <c r="G25" s="291"/>
      <c r="H25" s="89">
        <f>2*12</f>
        <v>24</v>
      </c>
      <c r="I25" s="42" t="s">
        <v>245</v>
      </c>
      <c r="J25" s="43">
        <v>28000</v>
      </c>
      <c r="K25" s="36">
        <f t="shared" ref="K25" si="1">H25*J25</f>
        <v>672000</v>
      </c>
      <c r="L25" s="199">
        <f>2*12</f>
        <v>24</v>
      </c>
      <c r="M25" s="192" t="s">
        <v>245</v>
      </c>
      <c r="N25" s="43">
        <v>28000</v>
      </c>
      <c r="O25" s="36">
        <f t="shared" ref="O25" si="2">L25*N25</f>
        <v>672000</v>
      </c>
      <c r="P25" s="27"/>
    </row>
    <row r="26" spans="1:19">
      <c r="A26" s="52"/>
      <c r="B26" s="289" t="s">
        <v>643</v>
      </c>
      <c r="C26" s="289"/>
      <c r="D26" s="289"/>
      <c r="E26" s="289"/>
      <c r="F26" s="289"/>
      <c r="G26" s="289"/>
      <c r="H26" s="51"/>
      <c r="I26" s="38"/>
      <c r="J26" s="39"/>
      <c r="K26" s="39"/>
      <c r="L26" s="194"/>
      <c r="M26" s="191"/>
      <c r="N26" s="39"/>
      <c r="O26" s="39"/>
      <c r="P26" s="27"/>
    </row>
    <row r="27" spans="1:19">
      <c r="A27" s="31">
        <v>4</v>
      </c>
      <c r="B27" s="291" t="s">
        <v>644</v>
      </c>
      <c r="C27" s="291"/>
      <c r="D27" s="291"/>
      <c r="E27" s="291"/>
      <c r="F27" s="291"/>
      <c r="G27" s="291"/>
      <c r="H27" s="89">
        <v>35</v>
      </c>
      <c r="I27" s="42" t="s">
        <v>245</v>
      </c>
      <c r="J27" s="43">
        <v>60000</v>
      </c>
      <c r="K27" s="36">
        <f t="shared" ref="K27" si="3">H27*J27</f>
        <v>2100000</v>
      </c>
      <c r="L27" s="199">
        <v>35</v>
      </c>
      <c r="M27" s="192" t="s">
        <v>245</v>
      </c>
      <c r="N27" s="43">
        <v>60000</v>
      </c>
      <c r="O27" s="36">
        <f t="shared" ref="O27" si="4">L27*N27</f>
        <v>2100000</v>
      </c>
      <c r="P27" s="27"/>
    </row>
    <row r="28" spans="1:19">
      <c r="A28" s="52"/>
      <c r="B28" s="289" t="s">
        <v>645</v>
      </c>
      <c r="C28" s="289"/>
      <c r="D28" s="289"/>
      <c r="E28" s="289"/>
      <c r="F28" s="289"/>
      <c r="G28" s="289"/>
      <c r="H28" s="51"/>
      <c r="I28" s="38"/>
      <c r="J28" s="39"/>
      <c r="K28" s="39"/>
      <c r="L28" s="194"/>
      <c r="M28" s="191"/>
      <c r="N28" s="39"/>
      <c r="O28" s="39"/>
      <c r="P28" s="27"/>
    </row>
    <row r="29" spans="1:19">
      <c r="A29" s="292" t="s">
        <v>659</v>
      </c>
      <c r="B29" s="292"/>
      <c r="C29" s="292"/>
      <c r="D29" s="292"/>
      <c r="E29" s="292"/>
      <c r="F29" s="292"/>
      <c r="G29" s="292"/>
      <c r="H29" s="24"/>
      <c r="I29" s="24"/>
      <c r="J29" s="32"/>
      <c r="K29" s="95">
        <f>SUM(K30:K42)</f>
        <v>1158260000</v>
      </c>
      <c r="L29" s="96"/>
      <c r="M29" s="96"/>
      <c r="N29" s="32"/>
      <c r="O29" s="95">
        <f>SUM(O30:O42)</f>
        <v>1158260000</v>
      </c>
      <c r="P29" s="25">
        <f>+O29-K29</f>
        <v>0</v>
      </c>
      <c r="S29" s="40">
        <f>+P29+P18</f>
        <v>-182427000</v>
      </c>
    </row>
    <row r="30" spans="1:19">
      <c r="A30" s="179">
        <v>1</v>
      </c>
      <c r="B30" s="290" t="s">
        <v>660</v>
      </c>
      <c r="C30" s="290"/>
      <c r="D30" s="290"/>
      <c r="E30" s="290"/>
      <c r="F30" s="290"/>
      <c r="G30" s="290"/>
      <c r="H30" s="50">
        <v>8000</v>
      </c>
      <c r="I30" s="34" t="s">
        <v>661</v>
      </c>
      <c r="J30" s="36">
        <v>29052</v>
      </c>
      <c r="K30" s="36">
        <f>+H30*J30</f>
        <v>232416000</v>
      </c>
      <c r="L30" s="50">
        <v>8000</v>
      </c>
      <c r="M30" s="34" t="s">
        <v>661</v>
      </c>
      <c r="N30" s="36">
        <v>29052</v>
      </c>
      <c r="O30" s="36">
        <f>+L30*N30</f>
        <v>232416000</v>
      </c>
      <c r="P30" s="27"/>
    </row>
    <row r="31" spans="1:19">
      <c r="A31" s="37"/>
      <c r="B31" s="290" t="s">
        <v>662</v>
      </c>
      <c r="C31" s="290"/>
      <c r="D31" s="290"/>
      <c r="E31" s="290"/>
      <c r="F31" s="290"/>
      <c r="G31" s="290"/>
      <c r="H31" s="51"/>
      <c r="I31" s="38"/>
      <c r="J31" s="39"/>
      <c r="K31" s="39"/>
      <c r="L31" s="51"/>
      <c r="M31" s="38"/>
      <c r="N31" s="39"/>
      <c r="O31" s="39"/>
      <c r="P31" s="27"/>
    </row>
    <row r="32" spans="1:19">
      <c r="A32" s="31">
        <v>2</v>
      </c>
      <c r="B32" s="291" t="s">
        <v>660</v>
      </c>
      <c r="C32" s="291"/>
      <c r="D32" s="291"/>
      <c r="E32" s="291"/>
      <c r="F32" s="291"/>
      <c r="G32" s="291"/>
      <c r="H32" s="50">
        <v>6000</v>
      </c>
      <c r="I32" s="34" t="s">
        <v>661</v>
      </c>
      <c r="J32" s="36">
        <v>28552</v>
      </c>
      <c r="K32" s="36">
        <f>+H32*J32</f>
        <v>171312000</v>
      </c>
      <c r="L32" s="50">
        <v>6000</v>
      </c>
      <c r="M32" s="34" t="s">
        <v>661</v>
      </c>
      <c r="N32" s="36">
        <v>28552</v>
      </c>
      <c r="O32" s="36">
        <f>+L32*N32</f>
        <v>171312000</v>
      </c>
      <c r="P32" s="27"/>
    </row>
    <row r="33" spans="1:16">
      <c r="A33" s="52"/>
      <c r="B33" s="289" t="s">
        <v>663</v>
      </c>
      <c r="C33" s="289"/>
      <c r="D33" s="289"/>
      <c r="E33" s="289"/>
      <c r="F33" s="289"/>
      <c r="G33" s="289"/>
      <c r="H33" s="51"/>
      <c r="I33" s="38"/>
      <c r="J33" s="39"/>
      <c r="K33" s="39"/>
      <c r="L33" s="51"/>
      <c r="M33" s="38"/>
      <c r="N33" s="39"/>
      <c r="O33" s="39"/>
      <c r="P33" s="27"/>
    </row>
    <row r="34" spans="1:16">
      <c r="A34" s="31">
        <v>3</v>
      </c>
      <c r="B34" s="291" t="s">
        <v>660</v>
      </c>
      <c r="C34" s="291"/>
      <c r="D34" s="291"/>
      <c r="E34" s="291"/>
      <c r="F34" s="291"/>
      <c r="G34" s="291"/>
      <c r="H34" s="50">
        <v>20000</v>
      </c>
      <c r="I34" s="34" t="s">
        <v>661</v>
      </c>
      <c r="J34" s="36">
        <v>28550</v>
      </c>
      <c r="K34" s="36">
        <f>+H34*J34</f>
        <v>571000000</v>
      </c>
      <c r="L34" s="50">
        <v>20000</v>
      </c>
      <c r="M34" s="34" t="s">
        <v>661</v>
      </c>
      <c r="N34" s="36">
        <v>28550</v>
      </c>
      <c r="O34" s="36">
        <f>+L34*N34</f>
        <v>571000000</v>
      </c>
      <c r="P34" s="27"/>
    </row>
    <row r="35" spans="1:16">
      <c r="A35" s="52"/>
      <c r="B35" s="289" t="s">
        <v>664</v>
      </c>
      <c r="C35" s="289"/>
      <c r="D35" s="289"/>
      <c r="E35" s="289"/>
      <c r="F35" s="289"/>
      <c r="G35" s="289"/>
      <c r="H35" s="51"/>
      <c r="I35" s="38"/>
      <c r="J35" s="39"/>
      <c r="K35" s="39"/>
      <c r="L35" s="51"/>
      <c r="M35" s="38"/>
      <c r="N35" s="39"/>
      <c r="O35" s="39"/>
      <c r="P35" s="27"/>
    </row>
    <row r="36" spans="1:16">
      <c r="A36" s="179">
        <v>4</v>
      </c>
      <c r="B36" s="290" t="s">
        <v>660</v>
      </c>
      <c r="C36" s="290"/>
      <c r="D36" s="290"/>
      <c r="E36" s="290"/>
      <c r="F36" s="290"/>
      <c r="G36" s="290"/>
      <c r="H36" s="50">
        <v>2000</v>
      </c>
      <c r="I36" s="34" t="s">
        <v>661</v>
      </c>
      <c r="J36" s="36">
        <v>60565</v>
      </c>
      <c r="K36" s="36">
        <f>+H36*J36</f>
        <v>121130000</v>
      </c>
      <c r="L36" s="50">
        <v>2000</v>
      </c>
      <c r="M36" s="34" t="s">
        <v>661</v>
      </c>
      <c r="N36" s="36">
        <v>60565</v>
      </c>
      <c r="O36" s="36">
        <f>+L36*N36</f>
        <v>121130000</v>
      </c>
      <c r="P36" s="27"/>
    </row>
    <row r="37" spans="1:16">
      <c r="A37" s="52"/>
      <c r="B37" s="289" t="s">
        <v>665</v>
      </c>
      <c r="C37" s="289"/>
      <c r="D37" s="289"/>
      <c r="E37" s="289"/>
      <c r="F37" s="289"/>
      <c r="G37" s="289"/>
      <c r="H37" s="51"/>
      <c r="I37" s="38"/>
      <c r="J37" s="39"/>
      <c r="K37" s="39"/>
      <c r="L37" s="51"/>
      <c r="M37" s="38"/>
      <c r="N37" s="39"/>
      <c r="O37" s="39"/>
      <c r="P37" s="27"/>
    </row>
    <row r="38" spans="1:16">
      <c r="A38" s="179">
        <v>5</v>
      </c>
      <c r="B38" s="290" t="s">
        <v>660</v>
      </c>
      <c r="C38" s="290"/>
      <c r="D38" s="290"/>
      <c r="E38" s="290"/>
      <c r="F38" s="290"/>
      <c r="G38" s="290"/>
      <c r="H38" s="89"/>
      <c r="I38" s="42"/>
      <c r="J38" s="43"/>
      <c r="K38" s="43"/>
      <c r="L38" s="89"/>
      <c r="M38" s="42"/>
      <c r="N38" s="43"/>
      <c r="O38" s="43"/>
      <c r="P38" s="27"/>
    </row>
    <row r="39" spans="1:16">
      <c r="A39" s="37"/>
      <c r="B39" s="290" t="s">
        <v>917</v>
      </c>
      <c r="C39" s="290"/>
      <c r="D39" s="290"/>
      <c r="E39" s="290"/>
      <c r="F39" s="290"/>
      <c r="G39" s="290"/>
      <c r="H39" s="89"/>
      <c r="I39" s="42"/>
      <c r="J39" s="43"/>
      <c r="K39" s="43"/>
      <c r="L39" s="89"/>
      <c r="M39" s="42"/>
      <c r="N39" s="43"/>
      <c r="O39" s="43"/>
      <c r="P39" s="27"/>
    </row>
    <row r="40" spans="1:16">
      <c r="A40" s="31">
        <v>6</v>
      </c>
      <c r="B40" s="291" t="s">
        <v>666</v>
      </c>
      <c r="C40" s="291"/>
      <c r="D40" s="291"/>
      <c r="E40" s="291"/>
      <c r="F40" s="291"/>
      <c r="G40" s="291"/>
      <c r="H40" s="50">
        <v>2400</v>
      </c>
      <c r="I40" s="34" t="s">
        <v>635</v>
      </c>
      <c r="J40" s="36">
        <v>26000</v>
      </c>
      <c r="K40" s="36">
        <f t="shared" ref="K40" si="5">H40*J40</f>
        <v>62400000</v>
      </c>
      <c r="L40" s="50">
        <v>2400</v>
      </c>
      <c r="M40" s="34" t="s">
        <v>635</v>
      </c>
      <c r="N40" s="36">
        <v>26000</v>
      </c>
      <c r="O40" s="36">
        <f t="shared" ref="O40" si="6">L40*N40</f>
        <v>62400000</v>
      </c>
      <c r="P40" s="27"/>
    </row>
    <row r="41" spans="1:16">
      <c r="A41" s="52"/>
      <c r="B41" s="290" t="s">
        <v>667</v>
      </c>
      <c r="C41" s="290"/>
      <c r="D41" s="290"/>
      <c r="E41" s="290"/>
      <c r="F41" s="290"/>
      <c r="G41" s="290"/>
      <c r="H41" s="51"/>
      <c r="I41" s="38"/>
      <c r="J41" s="39"/>
      <c r="K41" s="39"/>
      <c r="L41" s="51"/>
      <c r="M41" s="38"/>
      <c r="N41" s="39"/>
      <c r="O41" s="39"/>
      <c r="P41" s="27"/>
    </row>
    <row r="42" spans="1:16">
      <c r="A42" s="176">
        <v>7</v>
      </c>
      <c r="B42" s="339" t="s">
        <v>668</v>
      </c>
      <c r="C42" s="340"/>
      <c r="D42" s="340"/>
      <c r="E42" s="340"/>
      <c r="F42" s="340"/>
      <c r="G42" s="341"/>
      <c r="H42" s="24"/>
      <c r="I42" s="24"/>
      <c r="J42" s="32"/>
      <c r="K42" s="32">
        <v>2000</v>
      </c>
      <c r="L42" s="24"/>
      <c r="M42" s="24"/>
      <c r="N42" s="32"/>
      <c r="O42" s="32">
        <v>2000</v>
      </c>
      <c r="P42" s="13"/>
    </row>
  </sheetData>
  <mergeCells count="38">
    <mergeCell ref="P15:P16"/>
    <mergeCell ref="B17:H17"/>
    <mergeCell ref="I14:L14"/>
    <mergeCell ref="M14:O14"/>
    <mergeCell ref="C11:D11"/>
    <mergeCell ref="A1:P1"/>
    <mergeCell ref="A2:P2"/>
    <mergeCell ref="A3:P3"/>
    <mergeCell ref="B42:G42"/>
    <mergeCell ref="A15:A16"/>
    <mergeCell ref="B15:H16"/>
    <mergeCell ref="I15:K15"/>
    <mergeCell ref="L15:L16"/>
    <mergeCell ref="M15:O15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A29:G29"/>
    <mergeCell ref="A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</mergeCells>
  <pageMargins left="1.19" right="0.42" top="0.44" bottom="0.43" header="0.31496062992125984" footer="0.31496062992125984"/>
  <pageSetup paperSize="5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84"/>
  <sheetViews>
    <sheetView topLeftCell="A61" workbookViewId="0">
      <selection activeCell="E94" sqref="E94"/>
    </sheetView>
  </sheetViews>
  <sheetFormatPr defaultRowHeight="15"/>
  <cols>
    <col min="1" max="1" width="17.140625" customWidth="1"/>
    <col min="2" max="2" width="6.42578125" customWidth="1"/>
    <col min="10" max="10" width="10.5703125" customWidth="1"/>
    <col min="11" max="11" width="15.7109375" customWidth="1"/>
    <col min="12" max="12" width="18" customWidth="1"/>
    <col min="14" max="14" width="10.42578125" customWidth="1"/>
    <col min="15" max="15" width="16.7109375" customWidth="1"/>
    <col min="16" max="16" width="18.42578125" customWidth="1"/>
    <col min="17" max="17" width="16.85546875" customWidth="1"/>
    <col min="18" max="18" width="14.28515625" customWidth="1"/>
  </cols>
  <sheetData>
    <row r="1" spans="1:17" ht="15.75">
      <c r="A1" s="360" t="s">
        <v>944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2"/>
    </row>
    <row r="2" spans="1:17" ht="15.75">
      <c r="A2" s="360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2"/>
    </row>
    <row r="3" spans="1:17" ht="15.75">
      <c r="A3" s="363" t="s">
        <v>849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5"/>
    </row>
    <row r="4" spans="1:17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1"/>
      <c r="N4" s="2"/>
      <c r="O4" s="2"/>
      <c r="P4" s="2"/>
      <c r="Q4" s="3"/>
    </row>
    <row r="5" spans="1:17">
      <c r="A5" s="4" t="s">
        <v>1</v>
      </c>
      <c r="B5" s="5" t="s">
        <v>2</v>
      </c>
      <c r="C5" s="6" t="s">
        <v>3</v>
      </c>
      <c r="D5" s="6"/>
      <c r="E5" s="6"/>
      <c r="F5" s="6"/>
      <c r="G5" s="6"/>
      <c r="H5" s="6"/>
      <c r="I5" s="6"/>
      <c r="J5" s="6"/>
      <c r="K5" s="6"/>
      <c r="L5" s="7"/>
      <c r="M5" s="4"/>
      <c r="N5" s="6"/>
      <c r="O5" s="6" t="s">
        <v>4</v>
      </c>
      <c r="P5" s="6"/>
      <c r="Q5" s="7"/>
    </row>
    <row r="6" spans="1:17">
      <c r="A6" s="4" t="s">
        <v>5</v>
      </c>
      <c r="B6" s="6" t="s">
        <v>2</v>
      </c>
      <c r="C6" s="6" t="s">
        <v>6</v>
      </c>
      <c r="D6" s="6"/>
      <c r="E6" s="6"/>
      <c r="F6" s="6"/>
      <c r="G6" s="6"/>
      <c r="H6" s="6"/>
      <c r="I6" s="6"/>
      <c r="J6" s="6"/>
      <c r="K6" s="6"/>
      <c r="L6" s="7"/>
      <c r="M6" s="4"/>
      <c r="N6" s="6"/>
      <c r="O6" s="6" t="s">
        <v>7</v>
      </c>
      <c r="P6" s="6"/>
      <c r="Q6" s="7"/>
    </row>
    <row r="7" spans="1:17">
      <c r="A7" s="4" t="s">
        <v>8</v>
      </c>
      <c r="B7" s="6" t="s">
        <v>2</v>
      </c>
      <c r="C7" s="6" t="s">
        <v>9</v>
      </c>
      <c r="D7" s="6"/>
      <c r="E7" s="6"/>
      <c r="F7" s="6"/>
      <c r="G7" s="6"/>
      <c r="H7" s="6"/>
      <c r="I7" s="6"/>
      <c r="J7" s="6"/>
      <c r="K7" s="6"/>
      <c r="L7" s="7"/>
      <c r="M7" s="4"/>
      <c r="N7" s="6"/>
      <c r="O7" s="6" t="s">
        <v>10</v>
      </c>
      <c r="P7" s="6"/>
      <c r="Q7" s="7"/>
    </row>
    <row r="8" spans="1:17">
      <c r="A8" s="4" t="s">
        <v>11</v>
      </c>
      <c r="B8" s="6" t="s">
        <v>2</v>
      </c>
      <c r="C8" s="6" t="s">
        <v>12</v>
      </c>
      <c r="D8" s="6"/>
      <c r="E8" s="6"/>
      <c r="F8" s="6"/>
      <c r="G8" s="6"/>
      <c r="H8" s="6"/>
      <c r="I8" s="6"/>
      <c r="J8" s="6"/>
      <c r="K8" s="6"/>
      <c r="L8" s="7"/>
      <c r="M8" s="4"/>
      <c r="N8" s="6"/>
      <c r="O8" s="6" t="s">
        <v>13</v>
      </c>
      <c r="P8" s="6"/>
      <c r="Q8" s="7"/>
    </row>
    <row r="9" spans="1:17">
      <c r="A9" s="4" t="s">
        <v>14</v>
      </c>
      <c r="B9" s="5" t="s">
        <v>2</v>
      </c>
      <c r="C9" s="6" t="s">
        <v>15</v>
      </c>
      <c r="D9" s="6"/>
      <c r="E9" s="6"/>
      <c r="F9" s="6"/>
      <c r="G9" s="6"/>
      <c r="H9" s="6"/>
      <c r="I9" s="6"/>
      <c r="J9" s="6"/>
      <c r="K9" s="6"/>
      <c r="L9" s="7"/>
      <c r="M9" s="4"/>
      <c r="N9" s="6"/>
      <c r="O9" s="6" t="s">
        <v>16</v>
      </c>
      <c r="P9" s="6"/>
      <c r="Q9" s="7"/>
    </row>
    <row r="10" spans="1:17">
      <c r="A10" s="4" t="s">
        <v>14</v>
      </c>
      <c r="B10" s="6" t="s">
        <v>2</v>
      </c>
      <c r="C10" s="6" t="s">
        <v>17</v>
      </c>
      <c r="D10" s="6"/>
      <c r="E10" s="6"/>
      <c r="F10" s="6"/>
      <c r="G10" s="6"/>
      <c r="H10" s="8"/>
      <c r="I10" s="6"/>
      <c r="J10" s="6"/>
      <c r="K10" s="8"/>
      <c r="L10" s="7"/>
      <c r="M10" s="4"/>
      <c r="N10" s="6"/>
      <c r="O10" s="8" t="s">
        <v>18</v>
      </c>
      <c r="P10" s="6"/>
      <c r="Q10" s="7"/>
    </row>
    <row r="11" spans="1:17">
      <c r="A11" s="4" t="s">
        <v>19</v>
      </c>
      <c r="B11" s="6" t="s">
        <v>2</v>
      </c>
      <c r="C11" s="6" t="s">
        <v>20</v>
      </c>
      <c r="D11" s="6"/>
      <c r="E11" s="6"/>
      <c r="F11" s="6"/>
      <c r="G11" s="6"/>
      <c r="H11" s="6"/>
      <c r="I11" s="6"/>
      <c r="J11" s="6"/>
      <c r="K11" s="6"/>
      <c r="L11" s="7"/>
      <c r="M11" s="4"/>
      <c r="N11" s="6"/>
      <c r="O11" s="6"/>
      <c r="P11" s="6"/>
      <c r="Q11" s="7"/>
    </row>
    <row r="12" spans="1:17">
      <c r="A12" s="4" t="s">
        <v>22</v>
      </c>
      <c r="B12" s="6" t="s">
        <v>2</v>
      </c>
      <c r="C12" s="9" t="s">
        <v>850</v>
      </c>
      <c r="D12" s="6"/>
      <c r="E12" s="6"/>
      <c r="F12" s="6"/>
      <c r="G12" s="6"/>
      <c r="H12" s="6"/>
      <c r="I12" s="6"/>
      <c r="J12" s="6"/>
      <c r="K12" s="6"/>
      <c r="L12" s="7"/>
      <c r="M12" s="4"/>
      <c r="N12" s="6"/>
      <c r="O12" s="6"/>
      <c r="P12" s="6"/>
      <c r="Q12" s="7"/>
    </row>
    <row r="13" spans="1:17">
      <c r="A13" s="10" t="s">
        <v>23</v>
      </c>
      <c r="B13" s="11" t="s">
        <v>2</v>
      </c>
      <c r="C13" s="11" t="s">
        <v>24</v>
      </c>
      <c r="D13" s="11"/>
      <c r="E13" s="11"/>
      <c r="F13" s="11"/>
      <c r="G13" s="11"/>
      <c r="H13" s="11"/>
      <c r="I13" s="11"/>
      <c r="J13" s="11"/>
      <c r="K13" s="11"/>
      <c r="L13" s="12"/>
      <c r="M13" s="10"/>
      <c r="N13" s="11"/>
      <c r="O13" s="11"/>
      <c r="P13" s="11"/>
      <c r="Q13" s="12"/>
    </row>
    <row r="14" spans="1:17">
      <c r="A14" s="298" t="s">
        <v>25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300"/>
      <c r="Q14" s="13"/>
    </row>
    <row r="15" spans="1:17">
      <c r="A15" s="1" t="s">
        <v>26</v>
      </c>
      <c r="B15" s="301" t="s">
        <v>27</v>
      </c>
      <c r="C15" s="302"/>
      <c r="D15" s="302"/>
      <c r="E15" s="302"/>
      <c r="F15" s="302"/>
      <c r="G15" s="302"/>
      <c r="H15" s="302"/>
      <c r="I15" s="302"/>
      <c r="J15" s="302"/>
      <c r="K15" s="302"/>
      <c r="L15" s="303"/>
      <c r="M15" s="301" t="s">
        <v>28</v>
      </c>
      <c r="N15" s="302"/>
      <c r="O15" s="302"/>
      <c r="P15" s="303"/>
      <c r="Q15" s="27"/>
    </row>
    <row r="16" spans="1:17">
      <c r="A16" s="4" t="s">
        <v>29</v>
      </c>
      <c r="B16" s="295" t="s">
        <v>30</v>
      </c>
      <c r="C16" s="296"/>
      <c r="D16" s="296"/>
      <c r="E16" s="296"/>
      <c r="F16" s="296"/>
      <c r="G16" s="296"/>
      <c r="H16" s="296"/>
      <c r="I16" s="296"/>
      <c r="J16" s="296"/>
      <c r="K16" s="296"/>
      <c r="L16" s="297"/>
      <c r="M16" s="295">
        <v>83.5</v>
      </c>
      <c r="N16" s="296"/>
      <c r="O16" s="296"/>
      <c r="P16" s="297"/>
      <c r="Q16" s="27"/>
    </row>
    <row r="17" spans="1:18">
      <c r="A17" s="4" t="s">
        <v>31</v>
      </c>
      <c r="B17" s="295" t="s">
        <v>32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7"/>
      <c r="M17" s="125"/>
      <c r="N17" s="126"/>
      <c r="O17" s="126"/>
      <c r="P17" s="127"/>
      <c r="Q17" s="27"/>
    </row>
    <row r="18" spans="1:18">
      <c r="A18" s="4" t="s">
        <v>33</v>
      </c>
      <c r="B18" s="295" t="s">
        <v>34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7"/>
      <c r="M18" s="295" t="s">
        <v>35</v>
      </c>
      <c r="N18" s="296"/>
      <c r="O18" s="296"/>
      <c r="P18" s="297"/>
      <c r="Q18" s="27"/>
    </row>
    <row r="19" spans="1:18">
      <c r="A19" s="4" t="s">
        <v>36</v>
      </c>
      <c r="B19" s="295" t="s">
        <v>37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7"/>
      <c r="M19" s="310">
        <v>1</v>
      </c>
      <c r="N19" s="311"/>
      <c r="O19" s="311"/>
      <c r="P19" s="312"/>
      <c r="Q19" s="27"/>
    </row>
    <row r="20" spans="1:18">
      <c r="A20" s="10" t="s">
        <v>38</v>
      </c>
      <c r="B20" s="313" t="s">
        <v>39</v>
      </c>
      <c r="C20" s="314"/>
      <c r="D20" s="314"/>
      <c r="E20" s="314"/>
      <c r="F20" s="314"/>
      <c r="G20" s="314"/>
      <c r="H20" s="314"/>
      <c r="I20" s="314"/>
      <c r="J20" s="314"/>
      <c r="K20" s="314"/>
      <c r="L20" s="315"/>
      <c r="M20" s="4"/>
      <c r="N20" s="6"/>
      <c r="O20" s="6"/>
      <c r="P20" s="7"/>
      <c r="Q20" s="27"/>
    </row>
    <row r="21" spans="1:18">
      <c r="A21" s="4"/>
      <c r="B21" s="6"/>
      <c r="C21" s="6"/>
      <c r="D21" s="6"/>
      <c r="E21" s="6"/>
      <c r="F21" s="6"/>
      <c r="G21" s="6"/>
      <c r="H21" s="6"/>
      <c r="I21" s="298" t="s">
        <v>942</v>
      </c>
      <c r="J21" s="299"/>
      <c r="K21" s="299"/>
      <c r="L21" s="300"/>
      <c r="M21" s="298" t="s">
        <v>943</v>
      </c>
      <c r="N21" s="299"/>
      <c r="O21" s="299"/>
      <c r="P21" s="300"/>
      <c r="Q21" s="13"/>
    </row>
    <row r="22" spans="1:18">
      <c r="A22" s="316" t="s">
        <v>40</v>
      </c>
      <c r="B22" s="316" t="s">
        <v>41</v>
      </c>
      <c r="C22" s="316"/>
      <c r="D22" s="316"/>
      <c r="E22" s="316"/>
      <c r="F22" s="316"/>
      <c r="G22" s="316"/>
      <c r="H22" s="316"/>
      <c r="I22" s="322" t="s">
        <v>42</v>
      </c>
      <c r="J22" s="322"/>
      <c r="K22" s="322"/>
      <c r="L22" s="317" t="s">
        <v>21</v>
      </c>
      <c r="M22" s="375" t="s">
        <v>42</v>
      </c>
      <c r="N22" s="375"/>
      <c r="O22" s="375"/>
      <c r="P22" s="376" t="s">
        <v>21</v>
      </c>
      <c r="Q22" s="83" t="s">
        <v>950</v>
      </c>
    </row>
    <row r="23" spans="1:18">
      <c r="A23" s="316"/>
      <c r="B23" s="316"/>
      <c r="C23" s="316"/>
      <c r="D23" s="316"/>
      <c r="E23" s="316"/>
      <c r="F23" s="316"/>
      <c r="G23" s="316"/>
      <c r="H23" s="316"/>
      <c r="I23" s="177" t="s">
        <v>43</v>
      </c>
      <c r="J23" s="177" t="s">
        <v>44</v>
      </c>
      <c r="K23" s="177" t="s">
        <v>45</v>
      </c>
      <c r="L23" s="317"/>
      <c r="M23" s="183" t="s">
        <v>43</v>
      </c>
      <c r="N23" s="183" t="s">
        <v>44</v>
      </c>
      <c r="O23" s="183" t="s">
        <v>45</v>
      </c>
      <c r="P23" s="376"/>
      <c r="Q23" s="16" t="s">
        <v>951</v>
      </c>
    </row>
    <row r="24" spans="1:18">
      <c r="A24" s="15">
        <v>1</v>
      </c>
      <c r="B24" s="309">
        <v>2</v>
      </c>
      <c r="C24" s="309"/>
      <c r="D24" s="309"/>
      <c r="E24" s="309"/>
      <c r="F24" s="309"/>
      <c r="G24" s="309"/>
      <c r="H24" s="309"/>
      <c r="I24" s="221">
        <v>3</v>
      </c>
      <c r="J24" s="221">
        <v>4</v>
      </c>
      <c r="K24" s="221">
        <v>5</v>
      </c>
      <c r="L24" s="222">
        <v>6</v>
      </c>
      <c r="M24" s="223">
        <v>7</v>
      </c>
      <c r="N24" s="223">
        <v>8</v>
      </c>
      <c r="O24" s="223">
        <v>9</v>
      </c>
      <c r="P24" s="224">
        <v>10</v>
      </c>
      <c r="Q24" s="225">
        <v>11</v>
      </c>
    </row>
    <row r="25" spans="1:18" ht="15" customHeight="1">
      <c r="A25" s="173" t="s">
        <v>863</v>
      </c>
      <c r="B25" s="349" t="s">
        <v>87</v>
      </c>
      <c r="C25" s="350"/>
      <c r="D25" s="350"/>
      <c r="E25" s="350"/>
      <c r="F25" s="350"/>
      <c r="G25" s="350"/>
      <c r="H25" s="348"/>
      <c r="I25" s="24"/>
      <c r="J25" s="13"/>
      <c r="K25" s="13"/>
      <c r="L25" s="23">
        <f>SUM(L26:L43)</f>
        <v>27143330000</v>
      </c>
      <c r="M25" s="24"/>
      <c r="N25" s="13"/>
      <c r="O25" s="13"/>
      <c r="P25" s="23">
        <f>SUM(P26:P43)</f>
        <v>27107330000</v>
      </c>
      <c r="Q25" s="208">
        <f>+P25-L25</f>
        <v>-36000000</v>
      </c>
    </row>
    <row r="26" spans="1:18" ht="15" customHeight="1">
      <c r="A26" s="175"/>
      <c r="B26" s="31">
        <v>1</v>
      </c>
      <c r="C26" s="304" t="s">
        <v>913</v>
      </c>
      <c r="D26" s="305"/>
      <c r="E26" s="305"/>
      <c r="F26" s="305"/>
      <c r="G26" s="305"/>
      <c r="H26" s="306"/>
      <c r="I26" s="34">
        <v>9</v>
      </c>
      <c r="J26" s="50" t="s">
        <v>89</v>
      </c>
      <c r="K26" s="36">
        <v>3000000000</v>
      </c>
      <c r="L26" s="36">
        <f>I26*K26</f>
        <v>27000000000</v>
      </c>
      <c r="M26" s="34">
        <v>9</v>
      </c>
      <c r="N26" s="50" t="s">
        <v>89</v>
      </c>
      <c r="O26" s="36">
        <v>3000000000</v>
      </c>
      <c r="P26" s="36">
        <f>M26*O26</f>
        <v>27000000000</v>
      </c>
      <c r="Q26" s="27"/>
    </row>
    <row r="27" spans="1:18" ht="15" customHeight="1">
      <c r="A27" s="174"/>
      <c r="B27" s="174"/>
      <c r="C27" s="325" t="s">
        <v>914</v>
      </c>
      <c r="D27" s="326"/>
      <c r="E27" s="326"/>
      <c r="F27" s="326"/>
      <c r="G27" s="326"/>
      <c r="H27" s="345"/>
      <c r="I27" s="38"/>
      <c r="J27" s="51"/>
      <c r="K27" s="38"/>
      <c r="L27" s="38"/>
      <c r="M27" s="38"/>
      <c r="N27" s="51"/>
      <c r="O27" s="38"/>
      <c r="P27" s="38"/>
      <c r="Q27" s="27"/>
    </row>
    <row r="28" spans="1:18" ht="15" customHeight="1">
      <c r="A28" s="174"/>
      <c r="B28" s="31">
        <v>2</v>
      </c>
      <c r="C28" s="304" t="s">
        <v>90</v>
      </c>
      <c r="D28" s="305"/>
      <c r="E28" s="305"/>
      <c r="F28" s="305"/>
      <c r="G28" s="305"/>
      <c r="H28" s="306"/>
      <c r="I28" s="54">
        <v>42</v>
      </c>
      <c r="J28" s="55" t="s">
        <v>91</v>
      </c>
      <c r="K28" s="36">
        <v>250000</v>
      </c>
      <c r="L28" s="36">
        <f t="shared" ref="L28" si="0">I28*K28</f>
        <v>10500000</v>
      </c>
      <c r="M28" s="54">
        <v>42</v>
      </c>
      <c r="N28" s="55" t="s">
        <v>91</v>
      </c>
      <c r="O28" s="36">
        <v>250000</v>
      </c>
      <c r="P28" s="36">
        <f t="shared" ref="P28" si="1">M28*O28</f>
        <v>10500000</v>
      </c>
      <c r="Q28" s="27"/>
      <c r="R28" s="40"/>
    </row>
    <row r="29" spans="1:18" ht="15" customHeight="1">
      <c r="A29" s="30"/>
      <c r="B29" s="52"/>
      <c r="C29" s="325" t="s">
        <v>92</v>
      </c>
      <c r="D29" s="326"/>
      <c r="E29" s="326"/>
      <c r="F29" s="326"/>
      <c r="G29" s="326"/>
      <c r="H29" s="345"/>
      <c r="I29" s="56"/>
      <c r="J29" s="57"/>
      <c r="K29" s="39"/>
      <c r="L29" s="39"/>
      <c r="M29" s="56"/>
      <c r="N29" s="57"/>
      <c r="O29" s="39"/>
      <c r="P29" s="39"/>
      <c r="Q29" s="27"/>
    </row>
    <row r="30" spans="1:18" ht="15" customHeight="1">
      <c r="A30" s="174"/>
      <c r="B30" s="179">
        <v>3</v>
      </c>
      <c r="C30" s="304" t="s">
        <v>90</v>
      </c>
      <c r="D30" s="305"/>
      <c r="E30" s="305"/>
      <c r="F30" s="305"/>
      <c r="G30" s="305"/>
      <c r="H30" s="306"/>
      <c r="I30" s="54">
        <v>447</v>
      </c>
      <c r="J30" s="55" t="s">
        <v>91</v>
      </c>
      <c r="K30" s="36">
        <v>150000</v>
      </c>
      <c r="L30" s="36">
        <f t="shared" ref="L30" si="2">I30*K30</f>
        <v>67050000</v>
      </c>
      <c r="M30" s="54">
        <f>447-240</f>
        <v>207</v>
      </c>
      <c r="N30" s="55" t="s">
        <v>91</v>
      </c>
      <c r="O30" s="36">
        <v>150000</v>
      </c>
      <c r="P30" s="36">
        <f t="shared" ref="P30" si="3">M30*O30</f>
        <v>31050000</v>
      </c>
      <c r="Q30" s="27"/>
    </row>
    <row r="31" spans="1:18" ht="15" customHeight="1">
      <c r="A31" s="30"/>
      <c r="B31" s="37"/>
      <c r="C31" s="325" t="s">
        <v>93</v>
      </c>
      <c r="D31" s="326"/>
      <c r="E31" s="326"/>
      <c r="F31" s="326"/>
      <c r="G31" s="326"/>
      <c r="H31" s="345"/>
      <c r="I31" s="56"/>
      <c r="J31" s="57"/>
      <c r="K31" s="39"/>
      <c r="L31" s="39"/>
      <c r="M31" s="56"/>
      <c r="N31" s="57"/>
      <c r="O31" s="39"/>
      <c r="P31" s="39"/>
      <c r="Q31" s="27"/>
    </row>
    <row r="32" spans="1:18">
      <c r="A32" s="174"/>
      <c r="B32" s="31">
        <v>4</v>
      </c>
      <c r="C32" s="291" t="s">
        <v>90</v>
      </c>
      <c r="D32" s="291"/>
      <c r="E32" s="291"/>
      <c r="F32" s="291"/>
      <c r="G32" s="291"/>
      <c r="H32" s="291"/>
      <c r="I32" s="54">
        <v>27</v>
      </c>
      <c r="J32" s="55" t="s">
        <v>91</v>
      </c>
      <c r="K32" s="36">
        <v>150000</v>
      </c>
      <c r="L32" s="36">
        <f t="shared" ref="L32" si="4">I32*K32</f>
        <v>4050000</v>
      </c>
      <c r="M32" s="54">
        <v>27</v>
      </c>
      <c r="N32" s="55" t="s">
        <v>91</v>
      </c>
      <c r="O32" s="36">
        <v>150000</v>
      </c>
      <c r="P32" s="36">
        <f t="shared" ref="P32" si="5">M32*O32</f>
        <v>4050000</v>
      </c>
      <c r="Q32" s="27"/>
    </row>
    <row r="33" spans="1:17">
      <c r="A33" s="30"/>
      <c r="B33" s="52"/>
      <c r="C33" s="289" t="s">
        <v>94</v>
      </c>
      <c r="D33" s="289"/>
      <c r="E33" s="289"/>
      <c r="F33" s="289"/>
      <c r="G33" s="289"/>
      <c r="H33" s="289"/>
      <c r="I33" s="56"/>
      <c r="J33" s="57"/>
      <c r="K33" s="39"/>
      <c r="L33" s="39"/>
      <c r="M33" s="56"/>
      <c r="N33" s="57"/>
      <c r="O33" s="39"/>
      <c r="P33" s="39"/>
      <c r="Q33" s="27"/>
    </row>
    <row r="34" spans="1:17">
      <c r="A34" s="174"/>
      <c r="B34" s="179">
        <v>5</v>
      </c>
      <c r="C34" s="290" t="s">
        <v>95</v>
      </c>
      <c r="D34" s="290"/>
      <c r="E34" s="290"/>
      <c r="F34" s="290"/>
      <c r="G34" s="290"/>
      <c r="H34" s="290"/>
      <c r="I34" s="54">
        <v>335</v>
      </c>
      <c r="J34" s="55" t="s">
        <v>96</v>
      </c>
      <c r="K34" s="36">
        <v>60000</v>
      </c>
      <c r="L34" s="36">
        <f t="shared" ref="L34" si="6">I34*K34</f>
        <v>20100000</v>
      </c>
      <c r="M34" s="54">
        <v>335</v>
      </c>
      <c r="N34" s="55" t="s">
        <v>96</v>
      </c>
      <c r="O34" s="36">
        <v>60000</v>
      </c>
      <c r="P34" s="36">
        <f t="shared" ref="P34" si="7">M34*O34</f>
        <v>20100000</v>
      </c>
      <c r="Q34" s="27"/>
    </row>
    <row r="35" spans="1:17">
      <c r="A35" s="30"/>
      <c r="B35" s="37"/>
      <c r="C35" s="290" t="s">
        <v>97</v>
      </c>
      <c r="D35" s="290"/>
      <c r="E35" s="290"/>
      <c r="F35" s="290"/>
      <c r="G35" s="290"/>
      <c r="H35" s="290"/>
      <c r="I35" s="56"/>
      <c r="J35" s="57"/>
      <c r="K35" s="39"/>
      <c r="L35" s="39"/>
      <c r="M35" s="56"/>
      <c r="N35" s="57"/>
      <c r="O35" s="39"/>
      <c r="P35" s="39"/>
      <c r="Q35" s="27"/>
    </row>
    <row r="36" spans="1:17">
      <c r="A36" s="174"/>
      <c r="B36" s="31">
        <v>6</v>
      </c>
      <c r="C36" s="291" t="s">
        <v>95</v>
      </c>
      <c r="D36" s="291"/>
      <c r="E36" s="291"/>
      <c r="F36" s="291"/>
      <c r="G36" s="291"/>
      <c r="H36" s="291"/>
      <c r="I36" s="54">
        <v>336</v>
      </c>
      <c r="J36" s="55" t="s">
        <v>96</v>
      </c>
      <c r="K36" s="36">
        <v>55000</v>
      </c>
      <c r="L36" s="36">
        <f t="shared" ref="L36" si="8">I36*K36</f>
        <v>18480000</v>
      </c>
      <c r="M36" s="54">
        <v>336</v>
      </c>
      <c r="N36" s="55" t="s">
        <v>96</v>
      </c>
      <c r="O36" s="36">
        <v>55000</v>
      </c>
      <c r="P36" s="36">
        <f t="shared" ref="P36" si="9">M36*O36</f>
        <v>18480000</v>
      </c>
      <c r="Q36" s="27"/>
    </row>
    <row r="37" spans="1:17">
      <c r="A37" s="30"/>
      <c r="B37" s="52"/>
      <c r="C37" s="289" t="s">
        <v>98</v>
      </c>
      <c r="D37" s="289"/>
      <c r="E37" s="289"/>
      <c r="F37" s="289"/>
      <c r="G37" s="289"/>
      <c r="H37" s="289"/>
      <c r="I37" s="56"/>
      <c r="J37" s="57"/>
      <c r="K37" s="39"/>
      <c r="L37" s="39"/>
      <c r="M37" s="56"/>
      <c r="N37" s="57"/>
      <c r="O37" s="39"/>
      <c r="P37" s="39"/>
      <c r="Q37" s="27"/>
    </row>
    <row r="38" spans="1:17">
      <c r="A38" s="176"/>
      <c r="B38" s="180">
        <v>7</v>
      </c>
      <c r="C38" s="289" t="s">
        <v>95</v>
      </c>
      <c r="D38" s="289"/>
      <c r="E38" s="289"/>
      <c r="F38" s="289"/>
      <c r="G38" s="289"/>
      <c r="H38" s="289"/>
      <c r="I38" s="61">
        <v>336</v>
      </c>
      <c r="J38" s="62" t="s">
        <v>96</v>
      </c>
      <c r="K38" s="32">
        <v>50000</v>
      </c>
      <c r="L38" s="32">
        <f t="shared" ref="L38" si="10">I38*K38</f>
        <v>16800000</v>
      </c>
      <c r="M38" s="61">
        <v>336</v>
      </c>
      <c r="N38" s="62" t="s">
        <v>96</v>
      </c>
      <c r="O38" s="32">
        <v>50000</v>
      </c>
      <c r="P38" s="32">
        <f t="shared" ref="P38" si="11">M38*O38</f>
        <v>16800000</v>
      </c>
      <c r="Q38" s="27"/>
    </row>
    <row r="39" spans="1:17">
      <c r="A39" s="30"/>
      <c r="B39" s="37"/>
      <c r="C39" s="290" t="s">
        <v>99</v>
      </c>
      <c r="D39" s="290"/>
      <c r="E39" s="290"/>
      <c r="F39" s="290"/>
      <c r="G39" s="290"/>
      <c r="H39" s="290"/>
      <c r="I39" s="56"/>
      <c r="J39" s="57"/>
      <c r="K39" s="39"/>
      <c r="L39" s="39"/>
      <c r="M39" s="56"/>
      <c r="N39" s="57"/>
      <c r="O39" s="39"/>
      <c r="P39" s="39"/>
      <c r="Q39" s="27"/>
    </row>
    <row r="40" spans="1:17">
      <c r="A40" s="174"/>
      <c r="B40" s="31">
        <v>8</v>
      </c>
      <c r="C40" s="291" t="s">
        <v>100</v>
      </c>
      <c r="D40" s="291"/>
      <c r="E40" s="291"/>
      <c r="F40" s="291"/>
      <c r="G40" s="291"/>
      <c r="H40" s="291"/>
      <c r="I40" s="54">
        <v>67</v>
      </c>
      <c r="J40" s="55" t="s">
        <v>91</v>
      </c>
      <c r="K40" s="36">
        <v>50000</v>
      </c>
      <c r="L40" s="36">
        <f t="shared" ref="L40" si="12">I40*K40</f>
        <v>3350000</v>
      </c>
      <c r="M40" s="54">
        <v>67</v>
      </c>
      <c r="N40" s="55" t="s">
        <v>91</v>
      </c>
      <c r="O40" s="36">
        <v>50000</v>
      </c>
      <c r="P40" s="36">
        <f t="shared" ref="P40" si="13">M40*O40</f>
        <v>3350000</v>
      </c>
      <c r="Q40" s="27"/>
    </row>
    <row r="41" spans="1:17">
      <c r="A41" s="30"/>
      <c r="B41" s="52"/>
      <c r="C41" s="289" t="s">
        <v>101</v>
      </c>
      <c r="D41" s="289"/>
      <c r="E41" s="289"/>
      <c r="F41" s="289"/>
      <c r="G41" s="289"/>
      <c r="H41" s="289"/>
      <c r="I41" s="56"/>
      <c r="J41" s="57"/>
      <c r="K41" s="39"/>
      <c r="L41" s="39"/>
      <c r="M41" s="56"/>
      <c r="N41" s="57"/>
      <c r="O41" s="39"/>
      <c r="P41" s="39"/>
      <c r="Q41" s="27"/>
    </row>
    <row r="42" spans="1:17">
      <c r="A42" s="174"/>
      <c r="B42" s="179">
        <v>9</v>
      </c>
      <c r="C42" s="290" t="s">
        <v>100</v>
      </c>
      <c r="D42" s="290"/>
      <c r="E42" s="290"/>
      <c r="F42" s="290"/>
      <c r="G42" s="290"/>
      <c r="H42" s="290"/>
      <c r="I42" s="54">
        <v>80</v>
      </c>
      <c r="J42" s="55" t="s">
        <v>91</v>
      </c>
      <c r="K42" s="36">
        <v>37500</v>
      </c>
      <c r="L42" s="36">
        <f t="shared" ref="L42" si="14">I42*K42</f>
        <v>3000000</v>
      </c>
      <c r="M42" s="54">
        <v>80</v>
      </c>
      <c r="N42" s="55" t="s">
        <v>91</v>
      </c>
      <c r="O42" s="36">
        <v>37500</v>
      </c>
      <c r="P42" s="36">
        <f t="shared" ref="P42" si="15">M42*O42</f>
        <v>3000000</v>
      </c>
      <c r="Q42" s="27"/>
    </row>
    <row r="43" spans="1:17">
      <c r="A43" s="63"/>
      <c r="B43" s="52"/>
      <c r="C43" s="289" t="s">
        <v>102</v>
      </c>
      <c r="D43" s="289"/>
      <c r="E43" s="289"/>
      <c r="F43" s="289"/>
      <c r="G43" s="289"/>
      <c r="H43" s="289"/>
      <c r="I43" s="56"/>
      <c r="J43" s="57"/>
      <c r="K43" s="39"/>
      <c r="L43" s="39"/>
      <c r="M43" s="56"/>
      <c r="N43" s="57"/>
      <c r="O43" s="39"/>
      <c r="P43" s="39"/>
      <c r="Q43" s="27"/>
    </row>
    <row r="44" spans="1:17">
      <c r="A44" s="91" t="s">
        <v>636</v>
      </c>
      <c r="B44" s="321" t="s">
        <v>637</v>
      </c>
      <c r="C44" s="321"/>
      <c r="D44" s="321"/>
      <c r="E44" s="321"/>
      <c r="F44" s="321"/>
      <c r="G44" s="321"/>
      <c r="H44" s="321"/>
      <c r="I44" s="24"/>
      <c r="J44" s="13"/>
      <c r="K44" s="22"/>
      <c r="L44" s="26">
        <f>SUM(L45:L54)</f>
        <v>1014572000</v>
      </c>
      <c r="M44" s="96"/>
      <c r="N44" s="97"/>
      <c r="O44" s="22"/>
      <c r="P44" s="26">
        <f>SUM(P45:P54)</f>
        <v>832145000</v>
      </c>
      <c r="Q44" s="25">
        <f>+P44-L44</f>
        <v>-182427000</v>
      </c>
    </row>
    <row r="45" spans="1:17">
      <c r="A45" s="389"/>
      <c r="B45" s="31">
        <v>1</v>
      </c>
      <c r="C45" s="291" t="s">
        <v>638</v>
      </c>
      <c r="D45" s="291"/>
      <c r="E45" s="291"/>
      <c r="F45" s="291"/>
      <c r="G45" s="291"/>
      <c r="H45" s="291"/>
      <c r="I45" s="50">
        <v>1</v>
      </c>
      <c r="J45" s="34" t="s">
        <v>635</v>
      </c>
      <c r="K45" s="36">
        <v>1000000000</v>
      </c>
      <c r="L45" s="36">
        <f>I45*K45</f>
        <v>1000000000</v>
      </c>
      <c r="M45" s="193">
        <v>1</v>
      </c>
      <c r="N45" s="189" t="s">
        <v>635</v>
      </c>
      <c r="O45" s="36">
        <v>725000000</v>
      </c>
      <c r="P45" s="36">
        <f>M45*O45</f>
        <v>725000000</v>
      </c>
      <c r="Q45" s="215"/>
    </row>
    <row r="46" spans="1:17">
      <c r="A46" s="373"/>
      <c r="B46" s="52"/>
      <c r="C46" s="289" t="s">
        <v>639</v>
      </c>
      <c r="D46" s="289"/>
      <c r="E46" s="289"/>
      <c r="F46" s="289"/>
      <c r="G46" s="289"/>
      <c r="H46" s="289"/>
      <c r="I46" s="51"/>
      <c r="J46" s="38"/>
      <c r="K46" s="39"/>
      <c r="L46" s="39"/>
      <c r="M46" s="194"/>
      <c r="N46" s="191"/>
      <c r="O46" s="39"/>
      <c r="P46" s="39"/>
      <c r="Q46" s="88"/>
    </row>
    <row r="47" spans="1:17">
      <c r="A47" s="174"/>
      <c r="B47" s="37"/>
      <c r="C47" s="290" t="s">
        <v>638</v>
      </c>
      <c r="D47" s="290"/>
      <c r="E47" s="290"/>
      <c r="F47" s="290"/>
      <c r="G47" s="290"/>
      <c r="H47" s="290"/>
      <c r="I47" s="89"/>
      <c r="J47" s="42"/>
      <c r="K47" s="43"/>
      <c r="L47" s="43"/>
      <c r="M47" s="199"/>
      <c r="N47" s="192"/>
      <c r="O47" s="43"/>
      <c r="P47" s="43"/>
      <c r="Q47" s="27"/>
    </row>
    <row r="48" spans="1:17">
      <c r="A48" s="174"/>
      <c r="B48" s="37"/>
      <c r="C48" s="289" t="s">
        <v>916</v>
      </c>
      <c r="D48" s="289"/>
      <c r="E48" s="289"/>
      <c r="F48" s="289"/>
      <c r="G48" s="289"/>
      <c r="H48" s="289"/>
      <c r="I48" s="51"/>
      <c r="J48" s="38"/>
      <c r="K48" s="39"/>
      <c r="L48" s="39"/>
      <c r="M48" s="194">
        <v>1</v>
      </c>
      <c r="N48" s="191" t="s">
        <v>691</v>
      </c>
      <c r="O48" s="39">
        <v>104373000</v>
      </c>
      <c r="P48" s="43">
        <f>+M48*O48</f>
        <v>104373000</v>
      </c>
      <c r="Q48" s="27"/>
    </row>
    <row r="49" spans="1:17">
      <c r="A49" s="332"/>
      <c r="B49" s="31">
        <v>2</v>
      </c>
      <c r="C49" s="291" t="s">
        <v>640</v>
      </c>
      <c r="D49" s="291"/>
      <c r="E49" s="291"/>
      <c r="F49" s="291"/>
      <c r="G49" s="291"/>
      <c r="H49" s="291"/>
      <c r="I49" s="89">
        <v>1</v>
      </c>
      <c r="J49" s="42" t="s">
        <v>635</v>
      </c>
      <c r="K49" s="43">
        <v>11800000</v>
      </c>
      <c r="L49" s="43">
        <f t="shared" ref="L49" si="16">I49*K49</f>
        <v>11800000</v>
      </c>
      <c r="M49" s="199"/>
      <c r="N49" s="192"/>
      <c r="O49" s="43"/>
      <c r="P49" s="36"/>
      <c r="Q49" s="27"/>
    </row>
    <row r="50" spans="1:17">
      <c r="A50" s="332"/>
      <c r="B50" s="52"/>
      <c r="C50" s="289" t="s">
        <v>641</v>
      </c>
      <c r="D50" s="289"/>
      <c r="E50" s="289"/>
      <c r="F50" s="289"/>
      <c r="G50" s="289"/>
      <c r="H50" s="289"/>
      <c r="I50" s="51"/>
      <c r="J50" s="38"/>
      <c r="K50" s="39"/>
      <c r="L50" s="39"/>
      <c r="M50" s="194"/>
      <c r="N50" s="191"/>
      <c r="O50" s="39"/>
      <c r="P50" s="39"/>
      <c r="Q50" s="27"/>
    </row>
    <row r="51" spans="1:17">
      <c r="A51" s="174"/>
      <c r="B51" s="31">
        <v>3</v>
      </c>
      <c r="C51" s="291" t="s">
        <v>642</v>
      </c>
      <c r="D51" s="291"/>
      <c r="E51" s="291"/>
      <c r="F51" s="291"/>
      <c r="G51" s="291"/>
      <c r="H51" s="291"/>
      <c r="I51" s="89">
        <f>2*12</f>
        <v>24</v>
      </c>
      <c r="J51" s="42" t="s">
        <v>245</v>
      </c>
      <c r="K51" s="43">
        <v>28000</v>
      </c>
      <c r="L51" s="36">
        <f t="shared" ref="L51" si="17">I51*K51</f>
        <v>672000</v>
      </c>
      <c r="M51" s="199">
        <f>2*12</f>
        <v>24</v>
      </c>
      <c r="N51" s="192" t="s">
        <v>245</v>
      </c>
      <c r="O51" s="43">
        <v>28000</v>
      </c>
      <c r="P51" s="36">
        <f t="shared" ref="P51" si="18">M51*O51</f>
        <v>672000</v>
      </c>
      <c r="Q51" s="27"/>
    </row>
    <row r="52" spans="1:17">
      <c r="A52" s="180"/>
      <c r="B52" s="52"/>
      <c r="C52" s="289" t="s">
        <v>643</v>
      </c>
      <c r="D52" s="289"/>
      <c r="E52" s="289"/>
      <c r="F52" s="289"/>
      <c r="G52" s="289"/>
      <c r="H52" s="289"/>
      <c r="I52" s="51"/>
      <c r="J52" s="38"/>
      <c r="K52" s="39"/>
      <c r="L52" s="39"/>
      <c r="M52" s="194"/>
      <c r="N52" s="191"/>
      <c r="O52" s="39"/>
      <c r="P52" s="39"/>
      <c r="Q52" s="27"/>
    </row>
    <row r="53" spans="1:17">
      <c r="A53" s="174"/>
      <c r="B53" s="31">
        <v>4</v>
      </c>
      <c r="C53" s="291" t="s">
        <v>644</v>
      </c>
      <c r="D53" s="291"/>
      <c r="E53" s="291"/>
      <c r="F53" s="291"/>
      <c r="G53" s="291"/>
      <c r="H53" s="291"/>
      <c r="I53" s="89">
        <v>35</v>
      </c>
      <c r="J53" s="42" t="s">
        <v>245</v>
      </c>
      <c r="K53" s="43">
        <v>60000</v>
      </c>
      <c r="L53" s="36">
        <f t="shared" ref="L53" si="19">I53*K53</f>
        <v>2100000</v>
      </c>
      <c r="M53" s="199">
        <v>35</v>
      </c>
      <c r="N53" s="192" t="s">
        <v>245</v>
      </c>
      <c r="O53" s="43">
        <v>60000</v>
      </c>
      <c r="P53" s="36">
        <f t="shared" ref="P53" si="20">M53*O53</f>
        <v>2100000</v>
      </c>
      <c r="Q53" s="27"/>
    </row>
    <row r="54" spans="1:17">
      <c r="A54" s="176"/>
      <c r="B54" s="52"/>
      <c r="C54" s="289" t="s">
        <v>645</v>
      </c>
      <c r="D54" s="289"/>
      <c r="E54" s="289"/>
      <c r="F54" s="289"/>
      <c r="G54" s="289"/>
      <c r="H54" s="289"/>
      <c r="I54" s="51"/>
      <c r="J54" s="38"/>
      <c r="K54" s="39"/>
      <c r="L54" s="39"/>
      <c r="M54" s="194"/>
      <c r="N54" s="191"/>
      <c r="O54" s="39"/>
      <c r="P54" s="39"/>
      <c r="Q54" s="27"/>
    </row>
    <row r="55" spans="1:17">
      <c r="A55" s="173" t="s">
        <v>658</v>
      </c>
      <c r="B55" s="292" t="s">
        <v>659</v>
      </c>
      <c r="C55" s="292"/>
      <c r="D55" s="292"/>
      <c r="E55" s="292"/>
      <c r="F55" s="292"/>
      <c r="G55" s="292"/>
      <c r="H55" s="292"/>
      <c r="I55" s="24"/>
      <c r="J55" s="24"/>
      <c r="K55" s="32"/>
      <c r="L55" s="95">
        <f>SUM(L56:L68)</f>
        <v>1158260000</v>
      </c>
      <c r="M55" s="96"/>
      <c r="N55" s="96"/>
      <c r="O55" s="32"/>
      <c r="P55" s="95">
        <f>SUM(P56:P68)</f>
        <v>1158260000</v>
      </c>
      <c r="Q55" s="25">
        <f>+P55-L55</f>
        <v>0</v>
      </c>
    </row>
    <row r="56" spans="1:17">
      <c r="A56" s="174"/>
      <c r="B56" s="179">
        <v>1</v>
      </c>
      <c r="C56" s="290" t="s">
        <v>660</v>
      </c>
      <c r="D56" s="290"/>
      <c r="E56" s="290"/>
      <c r="F56" s="290"/>
      <c r="G56" s="290"/>
      <c r="H56" s="290"/>
      <c r="I56" s="50">
        <v>8000</v>
      </c>
      <c r="J56" s="34" t="s">
        <v>661</v>
      </c>
      <c r="K56" s="36">
        <v>29052</v>
      </c>
      <c r="L56" s="36">
        <f>+I56*K56</f>
        <v>232416000</v>
      </c>
      <c r="M56" s="50">
        <v>8000</v>
      </c>
      <c r="N56" s="34" t="s">
        <v>661</v>
      </c>
      <c r="O56" s="36">
        <v>29052</v>
      </c>
      <c r="P56" s="36">
        <f>+M56*O56</f>
        <v>232416000</v>
      </c>
      <c r="Q56" s="27"/>
    </row>
    <row r="57" spans="1:17">
      <c r="A57" s="30"/>
      <c r="B57" s="37"/>
      <c r="C57" s="290" t="s">
        <v>662</v>
      </c>
      <c r="D57" s="290"/>
      <c r="E57" s="290"/>
      <c r="F57" s="290"/>
      <c r="G57" s="290"/>
      <c r="H57" s="290"/>
      <c r="I57" s="51"/>
      <c r="J57" s="38"/>
      <c r="K57" s="39"/>
      <c r="L57" s="39"/>
      <c r="M57" s="51"/>
      <c r="N57" s="38"/>
      <c r="O57" s="39"/>
      <c r="P57" s="39"/>
      <c r="Q57" s="27"/>
    </row>
    <row r="58" spans="1:17">
      <c r="A58" s="174"/>
      <c r="B58" s="31">
        <v>2</v>
      </c>
      <c r="C58" s="291" t="s">
        <v>660</v>
      </c>
      <c r="D58" s="291"/>
      <c r="E58" s="291"/>
      <c r="F58" s="291"/>
      <c r="G58" s="291"/>
      <c r="H58" s="291"/>
      <c r="I58" s="50">
        <v>6000</v>
      </c>
      <c r="J58" s="34" t="s">
        <v>661</v>
      </c>
      <c r="K58" s="36">
        <v>28552</v>
      </c>
      <c r="L58" s="36">
        <f>+I58*K58</f>
        <v>171312000</v>
      </c>
      <c r="M58" s="50">
        <v>6000</v>
      </c>
      <c r="N58" s="34" t="s">
        <v>661</v>
      </c>
      <c r="O58" s="36">
        <v>28552</v>
      </c>
      <c r="P58" s="36">
        <f>+M58*O58</f>
        <v>171312000</v>
      </c>
      <c r="Q58" s="27"/>
    </row>
    <row r="59" spans="1:17">
      <c r="A59" s="30"/>
      <c r="B59" s="52"/>
      <c r="C59" s="289" t="s">
        <v>663</v>
      </c>
      <c r="D59" s="289"/>
      <c r="E59" s="289"/>
      <c r="F59" s="289"/>
      <c r="G59" s="289"/>
      <c r="H59" s="289"/>
      <c r="I59" s="51"/>
      <c r="J59" s="38"/>
      <c r="K59" s="39"/>
      <c r="L59" s="39"/>
      <c r="M59" s="51"/>
      <c r="N59" s="38"/>
      <c r="O59" s="39"/>
      <c r="P59" s="39"/>
      <c r="Q59" s="27"/>
    </row>
    <row r="60" spans="1:17">
      <c r="A60" s="30"/>
      <c r="B60" s="31">
        <v>3</v>
      </c>
      <c r="C60" s="291" t="s">
        <v>660</v>
      </c>
      <c r="D60" s="291"/>
      <c r="E60" s="291"/>
      <c r="F60" s="291"/>
      <c r="G60" s="291"/>
      <c r="H60" s="291"/>
      <c r="I60" s="50">
        <v>20000</v>
      </c>
      <c r="J60" s="34" t="s">
        <v>661</v>
      </c>
      <c r="K60" s="36">
        <v>28550</v>
      </c>
      <c r="L60" s="36">
        <f>+I60*K60</f>
        <v>571000000</v>
      </c>
      <c r="M60" s="50">
        <v>20000</v>
      </c>
      <c r="N60" s="34" t="s">
        <v>661</v>
      </c>
      <c r="O60" s="36">
        <v>28550</v>
      </c>
      <c r="P60" s="36">
        <f>+M60*O60</f>
        <v>571000000</v>
      </c>
      <c r="Q60" s="27"/>
    </row>
    <row r="61" spans="1:17">
      <c r="A61" s="30"/>
      <c r="B61" s="52"/>
      <c r="C61" s="289" t="s">
        <v>664</v>
      </c>
      <c r="D61" s="289"/>
      <c r="E61" s="289"/>
      <c r="F61" s="289"/>
      <c r="G61" s="289"/>
      <c r="H61" s="289"/>
      <c r="I61" s="51"/>
      <c r="J61" s="38"/>
      <c r="K61" s="39"/>
      <c r="L61" s="39"/>
      <c r="M61" s="51"/>
      <c r="N61" s="38"/>
      <c r="O61" s="39"/>
      <c r="P61" s="39"/>
      <c r="Q61" s="27"/>
    </row>
    <row r="62" spans="1:17">
      <c r="A62" s="174"/>
      <c r="B62" s="179">
        <v>4</v>
      </c>
      <c r="C62" s="290" t="s">
        <v>660</v>
      </c>
      <c r="D62" s="290"/>
      <c r="E62" s="290"/>
      <c r="F62" s="290"/>
      <c r="G62" s="290"/>
      <c r="H62" s="290"/>
      <c r="I62" s="50">
        <v>2000</v>
      </c>
      <c r="J62" s="34" t="s">
        <v>661</v>
      </c>
      <c r="K62" s="36">
        <v>60565</v>
      </c>
      <c r="L62" s="36">
        <f>+I62*K62</f>
        <v>121130000</v>
      </c>
      <c r="M62" s="50">
        <v>2000</v>
      </c>
      <c r="N62" s="34" t="s">
        <v>661</v>
      </c>
      <c r="O62" s="36">
        <v>60565</v>
      </c>
      <c r="P62" s="36">
        <f>+M62*O62</f>
        <v>121130000</v>
      </c>
      <c r="Q62" s="27"/>
    </row>
    <row r="63" spans="1:17">
      <c r="A63" s="30"/>
      <c r="B63" s="52"/>
      <c r="C63" s="289" t="s">
        <v>665</v>
      </c>
      <c r="D63" s="289"/>
      <c r="E63" s="289"/>
      <c r="F63" s="289"/>
      <c r="G63" s="289"/>
      <c r="H63" s="289"/>
      <c r="I63" s="51"/>
      <c r="J63" s="38"/>
      <c r="K63" s="39"/>
      <c r="L63" s="39"/>
      <c r="M63" s="51"/>
      <c r="N63" s="38"/>
      <c r="O63" s="39"/>
      <c r="P63" s="39"/>
      <c r="Q63" s="27"/>
    </row>
    <row r="64" spans="1:17">
      <c r="A64" s="30"/>
      <c r="B64" s="179">
        <v>5</v>
      </c>
      <c r="C64" s="290" t="s">
        <v>660</v>
      </c>
      <c r="D64" s="290"/>
      <c r="E64" s="290"/>
      <c r="F64" s="290"/>
      <c r="G64" s="290"/>
      <c r="H64" s="290"/>
      <c r="I64" s="89"/>
      <c r="J64" s="42"/>
      <c r="K64" s="43"/>
      <c r="L64" s="43"/>
      <c r="M64" s="89"/>
      <c r="N64" s="42"/>
      <c r="O64" s="43"/>
      <c r="P64" s="43"/>
      <c r="Q64" s="27"/>
    </row>
    <row r="65" spans="1:17">
      <c r="A65" s="30"/>
      <c r="B65" s="37"/>
      <c r="C65" s="290" t="s">
        <v>917</v>
      </c>
      <c r="D65" s="290"/>
      <c r="E65" s="290"/>
      <c r="F65" s="290"/>
      <c r="G65" s="290"/>
      <c r="H65" s="290"/>
      <c r="I65" s="89"/>
      <c r="J65" s="42"/>
      <c r="K65" s="43"/>
      <c r="L65" s="43"/>
      <c r="M65" s="89"/>
      <c r="N65" s="42"/>
      <c r="O65" s="43"/>
      <c r="P65" s="43"/>
      <c r="Q65" s="27"/>
    </row>
    <row r="66" spans="1:17">
      <c r="A66" s="174"/>
      <c r="B66" s="31">
        <v>6</v>
      </c>
      <c r="C66" s="291" t="s">
        <v>666</v>
      </c>
      <c r="D66" s="291"/>
      <c r="E66" s="291"/>
      <c r="F66" s="291"/>
      <c r="G66" s="291"/>
      <c r="H66" s="291"/>
      <c r="I66" s="50">
        <v>2400</v>
      </c>
      <c r="J66" s="34" t="s">
        <v>635</v>
      </c>
      <c r="K66" s="36">
        <v>26000</v>
      </c>
      <c r="L66" s="36">
        <f t="shared" ref="L66" si="21">I66*K66</f>
        <v>62400000</v>
      </c>
      <c r="M66" s="50">
        <v>2400</v>
      </c>
      <c r="N66" s="34" t="s">
        <v>635</v>
      </c>
      <c r="O66" s="36">
        <v>26000</v>
      </c>
      <c r="P66" s="36">
        <f t="shared" ref="P66" si="22">M66*O66</f>
        <v>62400000</v>
      </c>
      <c r="Q66" s="27"/>
    </row>
    <row r="67" spans="1:17">
      <c r="A67" s="30"/>
      <c r="B67" s="52"/>
      <c r="C67" s="290" t="s">
        <v>667</v>
      </c>
      <c r="D67" s="290"/>
      <c r="E67" s="290"/>
      <c r="F67" s="290"/>
      <c r="G67" s="290"/>
      <c r="H67" s="290"/>
      <c r="I67" s="51"/>
      <c r="J67" s="38"/>
      <c r="K67" s="39"/>
      <c r="L67" s="39"/>
      <c r="M67" s="51"/>
      <c r="N67" s="38"/>
      <c r="O67" s="39"/>
      <c r="P67" s="39"/>
      <c r="Q67" s="27"/>
    </row>
    <row r="68" spans="1:17">
      <c r="A68" s="174"/>
      <c r="B68" s="176">
        <v>7</v>
      </c>
      <c r="C68" s="339" t="s">
        <v>668</v>
      </c>
      <c r="D68" s="340"/>
      <c r="E68" s="340"/>
      <c r="F68" s="340"/>
      <c r="G68" s="340"/>
      <c r="H68" s="341"/>
      <c r="I68" s="24"/>
      <c r="J68" s="24"/>
      <c r="K68" s="32"/>
      <c r="L68" s="32">
        <v>2000</v>
      </c>
      <c r="M68" s="24"/>
      <c r="N68" s="24"/>
      <c r="O68" s="32"/>
      <c r="P68" s="32">
        <v>2000</v>
      </c>
      <c r="Q68" s="27"/>
    </row>
    <row r="69" spans="1:17">
      <c r="A69" s="91" t="s">
        <v>779</v>
      </c>
      <c r="B69" s="321" t="s">
        <v>780</v>
      </c>
      <c r="C69" s="321"/>
      <c r="D69" s="321"/>
      <c r="E69" s="321"/>
      <c r="F69" s="321"/>
      <c r="G69" s="321"/>
      <c r="H69" s="321"/>
      <c r="I69" s="96"/>
      <c r="J69" s="97"/>
      <c r="K69" s="22"/>
      <c r="L69" s="26">
        <f>SUM(L70)</f>
        <v>8730000000</v>
      </c>
      <c r="M69" s="96"/>
      <c r="N69" s="97"/>
      <c r="O69" s="22"/>
      <c r="P69" s="26">
        <f>SUM(P70:P74)</f>
        <v>8766000000</v>
      </c>
      <c r="Q69" s="25">
        <f>+P69-L69</f>
        <v>36000000</v>
      </c>
    </row>
    <row r="70" spans="1:17">
      <c r="A70" s="90"/>
      <c r="B70" s="31">
        <v>1</v>
      </c>
      <c r="C70" s="352" t="s">
        <v>781</v>
      </c>
      <c r="D70" s="353"/>
      <c r="E70" s="353"/>
      <c r="F70" s="353"/>
      <c r="G70" s="353"/>
      <c r="H70" s="354"/>
      <c r="I70" s="214">
        <v>9</v>
      </c>
      <c r="J70" s="115" t="s">
        <v>691</v>
      </c>
      <c r="K70" s="36">
        <v>970000000</v>
      </c>
      <c r="L70" s="36">
        <f>I70*K70</f>
        <v>8730000000</v>
      </c>
      <c r="M70" s="214">
        <v>9</v>
      </c>
      <c r="N70" s="114" t="s">
        <v>691</v>
      </c>
      <c r="O70" s="36">
        <v>970000000</v>
      </c>
      <c r="P70" s="36">
        <f>M70*O70</f>
        <v>8730000000</v>
      </c>
      <c r="Q70" s="27"/>
    </row>
    <row r="71" spans="1:17">
      <c r="A71" s="373"/>
      <c r="B71" s="174"/>
      <c r="C71" s="328" t="s">
        <v>861</v>
      </c>
      <c r="D71" s="328"/>
      <c r="E71" s="328"/>
      <c r="F71" s="328"/>
      <c r="G71" s="328"/>
      <c r="H71" s="328"/>
      <c r="I71" s="170"/>
      <c r="J71" s="171"/>
      <c r="K71" s="43"/>
      <c r="L71" s="43"/>
      <c r="M71" s="212"/>
      <c r="N71" s="170"/>
      <c r="O71" s="43"/>
      <c r="P71" s="43"/>
      <c r="Q71" s="27"/>
    </row>
    <row r="72" spans="1:17">
      <c r="A72" s="373"/>
      <c r="B72" s="176"/>
      <c r="C72" s="327" t="s">
        <v>923</v>
      </c>
      <c r="D72" s="327"/>
      <c r="E72" s="327"/>
      <c r="F72" s="327"/>
      <c r="G72" s="327"/>
      <c r="H72" s="327"/>
      <c r="I72" s="116"/>
      <c r="J72" s="116"/>
      <c r="K72" s="39"/>
      <c r="L72" s="39"/>
      <c r="M72" s="213"/>
      <c r="N72" s="116"/>
      <c r="O72" s="39"/>
      <c r="P72" s="39"/>
      <c r="Q72" s="27"/>
    </row>
    <row r="73" spans="1:17">
      <c r="B73" s="179">
        <v>2</v>
      </c>
      <c r="C73" s="304" t="s">
        <v>90</v>
      </c>
      <c r="D73" s="305"/>
      <c r="E73" s="305"/>
      <c r="F73" s="305"/>
      <c r="G73" s="305"/>
      <c r="H73" s="306"/>
      <c r="I73" s="54"/>
      <c r="J73" s="55"/>
      <c r="K73" s="36"/>
      <c r="L73" s="36"/>
      <c r="M73" s="214">
        <v>240</v>
      </c>
      <c r="N73" s="55" t="s">
        <v>91</v>
      </c>
      <c r="O73" s="36">
        <v>150000</v>
      </c>
      <c r="P73" s="36">
        <f t="shared" ref="P73" si="23">M73*O73</f>
        <v>36000000</v>
      </c>
      <c r="Q73" s="27"/>
    </row>
    <row r="74" spans="1:17">
      <c r="A74" s="11"/>
      <c r="B74" s="52"/>
      <c r="C74" s="325" t="s">
        <v>93</v>
      </c>
      <c r="D74" s="326"/>
      <c r="E74" s="326"/>
      <c r="F74" s="326"/>
      <c r="G74" s="326"/>
      <c r="H74" s="345"/>
      <c r="I74" s="56"/>
      <c r="J74" s="57"/>
      <c r="K74" s="39"/>
      <c r="L74" s="39"/>
      <c r="M74" s="57"/>
      <c r="N74" s="57"/>
      <c r="O74" s="39"/>
      <c r="P74" s="39"/>
      <c r="Q74" s="88"/>
    </row>
    <row r="75" spans="1:17" ht="22.5" customHeight="1">
      <c r="A75" s="211"/>
      <c r="B75" s="220"/>
      <c r="C75" s="390" t="s">
        <v>823</v>
      </c>
      <c r="D75" s="391"/>
      <c r="E75" s="391"/>
      <c r="F75" s="391"/>
      <c r="G75" s="391"/>
      <c r="H75" s="392"/>
      <c r="I75" s="218"/>
      <c r="J75" s="216"/>
      <c r="K75" s="32"/>
      <c r="L75" s="217">
        <f>+L25+L44+L55+L69</f>
        <v>38046162000</v>
      </c>
      <c r="M75" s="219"/>
      <c r="N75" s="216"/>
      <c r="O75" s="32"/>
      <c r="P75" s="217">
        <f>+P25+P44+P55+P69</f>
        <v>37863735000</v>
      </c>
      <c r="Q75" s="25">
        <f>SUM(Q25:Q74)</f>
        <v>-182427000</v>
      </c>
    </row>
    <row r="78" spans="1:17">
      <c r="D78" s="393" t="s">
        <v>840</v>
      </c>
      <c r="E78" s="393"/>
      <c r="F78" s="393"/>
      <c r="O78" s="393" t="s">
        <v>945</v>
      </c>
      <c r="P78" s="393"/>
    </row>
    <row r="83" spans="1:16">
      <c r="A83" s="226"/>
      <c r="D83" s="296" t="s">
        <v>948</v>
      </c>
      <c r="E83" s="296"/>
      <c r="F83" s="296"/>
      <c r="O83" s="393" t="s">
        <v>946</v>
      </c>
      <c r="P83" s="393"/>
    </row>
    <row r="84" spans="1:16">
      <c r="D84" s="296" t="s">
        <v>949</v>
      </c>
      <c r="E84" s="296"/>
      <c r="F84" s="296"/>
      <c r="O84" s="393" t="s">
        <v>947</v>
      </c>
      <c r="P84" s="393"/>
    </row>
  </sheetData>
  <mergeCells count="83">
    <mergeCell ref="C75:H75"/>
    <mergeCell ref="D84:F84"/>
    <mergeCell ref="D83:F83"/>
    <mergeCell ref="D78:F78"/>
    <mergeCell ref="O78:P78"/>
    <mergeCell ref="O83:P83"/>
    <mergeCell ref="O84:P84"/>
    <mergeCell ref="C73:H73"/>
    <mergeCell ref="C74:H74"/>
    <mergeCell ref="B24:H24"/>
    <mergeCell ref="I21:L21"/>
    <mergeCell ref="M21:P21"/>
    <mergeCell ref="B69:H69"/>
    <mergeCell ref="C70:H70"/>
    <mergeCell ref="C60:H60"/>
    <mergeCell ref="C61:H61"/>
    <mergeCell ref="C62:H62"/>
    <mergeCell ref="C63:H63"/>
    <mergeCell ref="C64:H64"/>
    <mergeCell ref="C53:H53"/>
    <mergeCell ref="C54:H54"/>
    <mergeCell ref="B55:H55"/>
    <mergeCell ref="C56:H56"/>
    <mergeCell ref="A71:A72"/>
    <mergeCell ref="C71:H71"/>
    <mergeCell ref="C72:H72"/>
    <mergeCell ref="A14:P14"/>
    <mergeCell ref="B15:L15"/>
    <mergeCell ref="A22:A23"/>
    <mergeCell ref="B22:H23"/>
    <mergeCell ref="I22:K22"/>
    <mergeCell ref="L22:L23"/>
    <mergeCell ref="M22:O22"/>
    <mergeCell ref="P22:P23"/>
    <mergeCell ref="C65:H65"/>
    <mergeCell ref="C66:H66"/>
    <mergeCell ref="C67:H67"/>
    <mergeCell ref="C68:H68"/>
    <mergeCell ref="C59:H59"/>
    <mergeCell ref="C47:H47"/>
    <mergeCell ref="A1:Q1"/>
    <mergeCell ref="A2:Q2"/>
    <mergeCell ref="A3:Q3"/>
    <mergeCell ref="M19:P19"/>
    <mergeCell ref="B20:L20"/>
    <mergeCell ref="B19:L19"/>
    <mergeCell ref="M15:P15"/>
    <mergeCell ref="B16:L16"/>
    <mergeCell ref="M16:P16"/>
    <mergeCell ref="B17:L17"/>
    <mergeCell ref="B18:L18"/>
    <mergeCell ref="M18:P18"/>
    <mergeCell ref="C38:H38"/>
    <mergeCell ref="C39:H39"/>
    <mergeCell ref="C40:H40"/>
    <mergeCell ref="C57:H57"/>
    <mergeCell ref="C58:H58"/>
    <mergeCell ref="C48:H48"/>
    <mergeCell ref="A49:A50"/>
    <mergeCell ref="C49:H49"/>
    <mergeCell ref="C50:H50"/>
    <mergeCell ref="C51:H51"/>
    <mergeCell ref="C52:H52"/>
    <mergeCell ref="C41:H41"/>
    <mergeCell ref="A45:A46"/>
    <mergeCell ref="C45:H45"/>
    <mergeCell ref="C46:H46"/>
    <mergeCell ref="C42:H42"/>
    <mergeCell ref="C43:H43"/>
    <mergeCell ref="B44:H44"/>
    <mergeCell ref="C37:H37"/>
    <mergeCell ref="C36:H36"/>
    <mergeCell ref="B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</mergeCells>
  <pageMargins left="1.61" right="0.23622047244094491" top="0.43307086614173229" bottom="0.54" header="0.31496062992125984" footer="0.31496062992125984"/>
  <pageSetup paperSize="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152"/>
  <sheetViews>
    <sheetView topLeftCell="A1117" workbookViewId="0">
      <selection activeCell="N1124" sqref="N1124"/>
    </sheetView>
  </sheetViews>
  <sheetFormatPr defaultRowHeight="15"/>
  <cols>
    <col min="1" max="1" width="19.7109375" customWidth="1"/>
    <col min="3" max="3" width="17.42578125" customWidth="1"/>
    <col min="4" max="4" width="11.28515625" customWidth="1"/>
    <col min="5" max="5" width="4.140625" customWidth="1"/>
    <col min="6" max="6" width="1.7109375" customWidth="1"/>
    <col min="7" max="7" width="4.7109375" hidden="1" customWidth="1"/>
    <col min="8" max="8" width="1.85546875" hidden="1" customWidth="1"/>
    <col min="9" max="9" width="9.140625" customWidth="1"/>
    <col min="10" max="10" width="11.85546875" customWidth="1"/>
    <col min="11" max="11" width="15" customWidth="1"/>
    <col min="12" max="12" width="16.140625" customWidth="1"/>
    <col min="13" max="13" width="15.140625" customWidth="1"/>
    <col min="14" max="14" width="15.28515625" bestFit="1" customWidth="1"/>
    <col min="15" max="15" width="16.5703125" customWidth="1"/>
    <col min="16" max="16" width="12.28515625" customWidth="1"/>
  </cols>
  <sheetData>
    <row r="1" spans="1:12" ht="15.75">
      <c r="A1" s="357" t="s">
        <v>973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9"/>
    </row>
    <row r="2" spans="1:12" ht="15.75">
      <c r="A2" s="360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2"/>
    </row>
    <row r="3" spans="1:12" ht="15.75">
      <c r="A3" s="363" t="s">
        <v>972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5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>
      <c r="A5" s="4" t="s">
        <v>1</v>
      </c>
      <c r="B5" s="5" t="s">
        <v>2</v>
      </c>
      <c r="C5" s="6" t="s">
        <v>3</v>
      </c>
      <c r="D5" s="6"/>
      <c r="E5" s="6"/>
      <c r="F5" s="6"/>
      <c r="G5" s="6"/>
      <c r="H5" s="6"/>
      <c r="I5" s="6"/>
      <c r="J5" s="6"/>
      <c r="K5" s="6"/>
      <c r="L5" s="7"/>
    </row>
    <row r="6" spans="1:12">
      <c r="A6" s="4" t="s">
        <v>5</v>
      </c>
      <c r="B6" s="6" t="s">
        <v>2</v>
      </c>
      <c r="C6" s="6" t="s">
        <v>6</v>
      </c>
      <c r="D6" s="6"/>
      <c r="E6" s="6"/>
      <c r="F6" s="6"/>
      <c r="G6" s="6"/>
      <c r="H6" s="6"/>
      <c r="I6" s="6"/>
      <c r="J6" s="6"/>
      <c r="K6" s="6"/>
      <c r="L6" s="7"/>
    </row>
    <row r="7" spans="1:12">
      <c r="A7" s="4" t="s">
        <v>8</v>
      </c>
      <c r="B7" s="6" t="s">
        <v>2</v>
      </c>
      <c r="C7" s="6" t="s">
        <v>9</v>
      </c>
      <c r="D7" s="6"/>
      <c r="E7" s="6"/>
      <c r="F7" s="6"/>
      <c r="G7" s="6"/>
      <c r="H7" s="6"/>
      <c r="I7" s="6"/>
      <c r="J7" s="6"/>
      <c r="K7" s="6"/>
      <c r="L7" s="7"/>
    </row>
    <row r="8" spans="1:12">
      <c r="A8" s="4" t="s">
        <v>11</v>
      </c>
      <c r="B8" s="6" t="s">
        <v>2</v>
      </c>
      <c r="C8" s="6" t="s">
        <v>12</v>
      </c>
      <c r="D8" s="6"/>
      <c r="E8" s="6"/>
      <c r="F8" s="6"/>
      <c r="G8" s="6"/>
      <c r="H8" s="6"/>
      <c r="I8" s="6"/>
      <c r="J8" s="6"/>
      <c r="K8" s="6"/>
      <c r="L8" s="7"/>
    </row>
    <row r="9" spans="1:12">
      <c r="A9" s="4" t="s">
        <v>14</v>
      </c>
      <c r="B9" s="5" t="s">
        <v>2</v>
      </c>
      <c r="C9" s="6" t="s">
        <v>15</v>
      </c>
      <c r="D9" s="6"/>
      <c r="E9" s="6"/>
      <c r="F9" s="6"/>
      <c r="G9" s="6"/>
      <c r="H9" s="6"/>
      <c r="I9" s="6"/>
      <c r="J9" s="6"/>
      <c r="K9" s="6"/>
      <c r="L9" s="7"/>
    </row>
    <row r="10" spans="1:12">
      <c r="A10" s="4" t="s">
        <v>14</v>
      </c>
      <c r="B10" s="6" t="s">
        <v>2</v>
      </c>
      <c r="C10" s="6" t="s">
        <v>17</v>
      </c>
      <c r="D10" s="6"/>
      <c r="E10" s="6"/>
      <c r="F10" s="6"/>
      <c r="G10" s="6"/>
      <c r="H10" s="8"/>
      <c r="I10" s="6"/>
      <c r="J10" s="6"/>
      <c r="K10" s="8"/>
      <c r="L10" s="7"/>
    </row>
    <row r="11" spans="1:12">
      <c r="A11" s="4" t="s">
        <v>19</v>
      </c>
      <c r="B11" s="6" t="s">
        <v>2</v>
      </c>
      <c r="C11" s="6" t="s">
        <v>20</v>
      </c>
      <c r="D11" s="6"/>
      <c r="E11" s="6"/>
      <c r="F11" s="6"/>
      <c r="G11" s="6"/>
      <c r="H11" s="6"/>
      <c r="I11" s="6"/>
      <c r="J11" s="6"/>
      <c r="K11" s="6"/>
      <c r="L11" s="7"/>
    </row>
    <row r="12" spans="1:12">
      <c r="A12" s="4" t="s">
        <v>21</v>
      </c>
      <c r="B12" s="6" t="s">
        <v>2</v>
      </c>
      <c r="C12" s="388">
        <f>L26</f>
        <v>84122000000</v>
      </c>
      <c r="D12" s="388"/>
      <c r="E12" s="6"/>
      <c r="F12" s="6"/>
      <c r="G12" s="6"/>
      <c r="H12" s="6"/>
      <c r="I12" s="6"/>
      <c r="J12" s="6"/>
      <c r="K12" s="6"/>
      <c r="L12" s="7"/>
    </row>
    <row r="13" spans="1:12">
      <c r="A13" s="4" t="s">
        <v>22</v>
      </c>
      <c r="B13" s="6" t="s">
        <v>2</v>
      </c>
      <c r="C13" s="9" t="s">
        <v>974</v>
      </c>
      <c r="D13" s="6"/>
      <c r="E13" s="6"/>
      <c r="F13" s="6"/>
      <c r="G13" s="6"/>
      <c r="H13" s="6"/>
      <c r="I13" s="6"/>
      <c r="J13" s="6"/>
      <c r="K13" s="6"/>
      <c r="L13" s="7"/>
    </row>
    <row r="14" spans="1:12">
      <c r="A14" s="10" t="s">
        <v>23</v>
      </c>
      <c r="B14" s="11" t="s">
        <v>2</v>
      </c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2"/>
    </row>
    <row r="15" spans="1:12" ht="21" customHeight="1">
      <c r="A15" s="298" t="s">
        <v>25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300"/>
    </row>
    <row r="16" spans="1:12">
      <c r="A16" s="1" t="s">
        <v>26</v>
      </c>
      <c r="B16" s="301" t="s">
        <v>27</v>
      </c>
      <c r="C16" s="302"/>
      <c r="D16" s="302"/>
      <c r="E16" s="302"/>
      <c r="F16" s="302"/>
      <c r="G16" s="256"/>
      <c r="H16" s="256"/>
      <c r="I16" s="301" t="s">
        <v>28</v>
      </c>
      <c r="J16" s="302"/>
      <c r="K16" s="302"/>
      <c r="L16" s="303"/>
    </row>
    <row r="17" spans="1:15">
      <c r="A17" s="4" t="s">
        <v>29</v>
      </c>
      <c r="B17" s="295" t="s">
        <v>30</v>
      </c>
      <c r="C17" s="296"/>
      <c r="D17" s="296"/>
      <c r="E17" s="296"/>
      <c r="F17" s="296"/>
      <c r="G17" s="251"/>
      <c r="H17" s="251"/>
      <c r="I17" s="257"/>
      <c r="J17" s="251"/>
      <c r="K17" s="251"/>
      <c r="L17" s="258"/>
    </row>
    <row r="18" spans="1:15">
      <c r="A18" s="4" t="s">
        <v>31</v>
      </c>
      <c r="B18" s="295" t="s">
        <v>32</v>
      </c>
      <c r="C18" s="296"/>
      <c r="D18" s="296"/>
      <c r="E18" s="296"/>
      <c r="F18" s="296"/>
      <c r="G18" s="251"/>
      <c r="H18" s="251"/>
      <c r="I18" s="394" t="s">
        <v>978</v>
      </c>
      <c r="J18" s="395"/>
      <c r="K18" s="395"/>
      <c r="L18" s="396"/>
    </row>
    <row r="19" spans="1:15">
      <c r="A19" s="4" t="s">
        <v>33</v>
      </c>
      <c r="B19" s="295" t="s">
        <v>34</v>
      </c>
      <c r="C19" s="296"/>
      <c r="D19" s="296"/>
      <c r="E19" s="296"/>
      <c r="F19" s="296"/>
      <c r="G19" s="251"/>
      <c r="H19" s="251"/>
      <c r="I19" s="295" t="s">
        <v>975</v>
      </c>
      <c r="J19" s="296"/>
      <c r="K19" s="296"/>
      <c r="L19" s="297"/>
    </row>
    <row r="20" spans="1:15">
      <c r="A20" s="4" t="s">
        <v>36</v>
      </c>
      <c r="B20" s="295" t="s">
        <v>37</v>
      </c>
      <c r="C20" s="296"/>
      <c r="D20" s="296"/>
      <c r="E20" s="296"/>
      <c r="F20" s="296"/>
      <c r="G20" s="251"/>
      <c r="H20" s="251"/>
      <c r="I20" s="310">
        <v>1</v>
      </c>
      <c r="J20" s="311"/>
      <c r="K20" s="311"/>
      <c r="L20" s="312"/>
    </row>
    <row r="21" spans="1:15">
      <c r="A21" s="10" t="s">
        <v>38</v>
      </c>
      <c r="B21" s="313" t="s">
        <v>39</v>
      </c>
      <c r="C21" s="314"/>
      <c r="D21" s="314"/>
      <c r="E21" s="314"/>
      <c r="F21" s="314"/>
      <c r="G21" s="260"/>
      <c r="H21" s="260"/>
      <c r="I21" s="259"/>
      <c r="J21" s="260"/>
      <c r="K21" s="260"/>
      <c r="L21" s="261"/>
    </row>
    <row r="22" spans="1:15">
      <c r="A22" s="4"/>
      <c r="B22" s="6"/>
      <c r="C22" s="6"/>
      <c r="D22" s="6"/>
      <c r="E22" s="6"/>
      <c r="F22" s="6"/>
      <c r="G22" s="6"/>
      <c r="H22" s="6"/>
      <c r="I22" s="298" t="s">
        <v>942</v>
      </c>
      <c r="J22" s="299"/>
      <c r="K22" s="299"/>
      <c r="L22" s="300"/>
    </row>
    <row r="23" spans="1:15" ht="15" customHeight="1">
      <c r="A23" s="316" t="s">
        <v>40</v>
      </c>
      <c r="B23" s="316" t="s">
        <v>41</v>
      </c>
      <c r="C23" s="316"/>
      <c r="D23" s="316"/>
      <c r="E23" s="316"/>
      <c r="F23" s="316"/>
      <c r="G23" s="316"/>
      <c r="H23" s="316"/>
      <c r="I23" s="322" t="s">
        <v>42</v>
      </c>
      <c r="J23" s="322"/>
      <c r="K23" s="322"/>
      <c r="L23" s="317" t="s">
        <v>21</v>
      </c>
    </row>
    <row r="24" spans="1:15">
      <c r="A24" s="316"/>
      <c r="B24" s="316"/>
      <c r="C24" s="316"/>
      <c r="D24" s="316"/>
      <c r="E24" s="316"/>
      <c r="F24" s="316"/>
      <c r="G24" s="316"/>
      <c r="H24" s="316"/>
      <c r="I24" s="238" t="s">
        <v>43</v>
      </c>
      <c r="J24" s="238" t="s">
        <v>44</v>
      </c>
      <c r="K24" s="238" t="s">
        <v>45</v>
      </c>
      <c r="L24" s="317"/>
    </row>
    <row r="25" spans="1:15">
      <c r="A25" s="15">
        <v>1</v>
      </c>
      <c r="B25" s="309">
        <v>2</v>
      </c>
      <c r="C25" s="309"/>
      <c r="D25" s="309"/>
      <c r="E25" s="309"/>
      <c r="F25" s="309"/>
      <c r="G25" s="309"/>
      <c r="H25" s="309"/>
      <c r="I25" s="16">
        <v>3</v>
      </c>
      <c r="J25" s="16">
        <v>4</v>
      </c>
      <c r="K25" s="16">
        <v>5</v>
      </c>
      <c r="L25" s="233">
        <v>6</v>
      </c>
    </row>
    <row r="26" spans="1:15">
      <c r="A26" s="231"/>
      <c r="B26" s="292" t="s">
        <v>46</v>
      </c>
      <c r="C26" s="292"/>
      <c r="D26" s="292"/>
      <c r="E26" s="292"/>
      <c r="F26" s="292"/>
      <c r="G26" s="292"/>
      <c r="H26" s="292"/>
      <c r="I26" s="21"/>
      <c r="J26" s="13"/>
      <c r="K26" s="22"/>
      <c r="L26" s="23">
        <f>L27</f>
        <v>84122000000</v>
      </c>
      <c r="N26" s="41"/>
      <c r="O26" s="40"/>
    </row>
    <row r="27" spans="1:15">
      <c r="A27" s="231" t="s">
        <v>47</v>
      </c>
      <c r="B27" s="292" t="s">
        <v>48</v>
      </c>
      <c r="C27" s="292"/>
      <c r="D27" s="292"/>
      <c r="E27" s="292"/>
      <c r="F27" s="292"/>
      <c r="G27" s="292"/>
      <c r="H27" s="292"/>
      <c r="I27" s="24"/>
      <c r="J27" s="13"/>
      <c r="K27" s="25"/>
      <c r="L27" s="26">
        <f>+L28+L79</f>
        <v>84122000000</v>
      </c>
      <c r="O27" s="40"/>
    </row>
    <row r="28" spans="1:15">
      <c r="A28" s="231" t="s">
        <v>49</v>
      </c>
      <c r="B28" s="292" t="s">
        <v>50</v>
      </c>
      <c r="C28" s="292"/>
      <c r="D28" s="292"/>
      <c r="E28" s="292"/>
      <c r="F28" s="292"/>
      <c r="G28" s="292"/>
      <c r="H28" s="292"/>
      <c r="I28" s="24"/>
      <c r="J28" s="13"/>
      <c r="K28" s="25"/>
      <c r="L28" s="23">
        <f>L29</f>
        <v>45929480000</v>
      </c>
      <c r="M28" s="41"/>
    </row>
    <row r="29" spans="1:15">
      <c r="A29" s="231" t="s">
        <v>51</v>
      </c>
      <c r="B29" s="292" t="s">
        <v>52</v>
      </c>
      <c r="C29" s="292"/>
      <c r="D29" s="292"/>
      <c r="E29" s="292"/>
      <c r="F29" s="292"/>
      <c r="G29" s="292"/>
      <c r="H29" s="292"/>
      <c r="I29" s="24"/>
      <c r="J29" s="13"/>
      <c r="K29" s="25"/>
      <c r="L29" s="23">
        <f>L30</f>
        <v>45929480000</v>
      </c>
      <c r="M29" s="40"/>
    </row>
    <row r="30" spans="1:15">
      <c r="A30" s="231" t="s">
        <v>53</v>
      </c>
      <c r="B30" s="292" t="s">
        <v>52</v>
      </c>
      <c r="C30" s="292"/>
      <c r="D30" s="292"/>
      <c r="E30" s="292"/>
      <c r="F30" s="292"/>
      <c r="G30" s="292"/>
      <c r="H30" s="292"/>
      <c r="I30" s="24"/>
      <c r="J30" s="13"/>
      <c r="K30" s="13"/>
      <c r="L30" s="23">
        <f>L31</f>
        <v>45929480000</v>
      </c>
    </row>
    <row r="31" spans="1:15">
      <c r="A31" s="231" t="s">
        <v>54</v>
      </c>
      <c r="B31" s="292" t="s">
        <v>52</v>
      </c>
      <c r="C31" s="292"/>
      <c r="D31" s="292"/>
      <c r="E31" s="292"/>
      <c r="F31" s="292"/>
      <c r="G31" s="292"/>
      <c r="H31" s="292"/>
      <c r="I31" s="24"/>
      <c r="J31" s="13"/>
      <c r="K31" s="28"/>
      <c r="L31" s="23">
        <f>+L34+L36+L40+L53+L60</f>
        <v>45929480000</v>
      </c>
      <c r="M31" s="41"/>
    </row>
    <row r="32" spans="1:15">
      <c r="A32" s="231" t="s">
        <v>55</v>
      </c>
      <c r="B32" s="292" t="s">
        <v>56</v>
      </c>
      <c r="C32" s="292"/>
      <c r="D32" s="292"/>
      <c r="E32" s="292"/>
      <c r="F32" s="292"/>
      <c r="G32" s="292"/>
      <c r="H32" s="292"/>
      <c r="I32" s="24"/>
      <c r="J32" s="13"/>
      <c r="K32" s="25"/>
      <c r="L32" s="23">
        <f>L33</f>
        <v>450000000</v>
      </c>
      <c r="M32" s="40"/>
    </row>
    <row r="33" spans="1:12">
      <c r="A33" s="231" t="s">
        <v>57</v>
      </c>
      <c r="B33" s="308" t="s">
        <v>58</v>
      </c>
      <c r="C33" s="308"/>
      <c r="D33" s="308"/>
      <c r="E33" s="308"/>
      <c r="F33" s="308"/>
      <c r="G33" s="308"/>
      <c r="H33" s="308"/>
      <c r="I33" s="24"/>
      <c r="J33" s="13"/>
      <c r="K33" s="22"/>
      <c r="L33" s="23">
        <f>+L34+L36</f>
        <v>450000000</v>
      </c>
    </row>
    <row r="34" spans="1:12">
      <c r="A34" s="231" t="s">
        <v>59</v>
      </c>
      <c r="B34" s="321" t="s">
        <v>60</v>
      </c>
      <c r="C34" s="321"/>
      <c r="D34" s="321"/>
      <c r="E34" s="321"/>
      <c r="F34" s="321"/>
      <c r="G34" s="321"/>
      <c r="H34" s="321"/>
      <c r="I34" s="24"/>
      <c r="J34" s="13"/>
      <c r="K34" s="13"/>
      <c r="L34" s="23">
        <f>SUM(L35)</f>
        <v>400000000</v>
      </c>
    </row>
    <row r="35" spans="1:12">
      <c r="A35" s="30"/>
      <c r="B35" s="241">
        <v>1</v>
      </c>
      <c r="C35" s="293" t="s">
        <v>61</v>
      </c>
      <c r="D35" s="293"/>
      <c r="E35" s="293"/>
      <c r="F35" s="293"/>
      <c r="G35" s="293"/>
      <c r="H35" s="293"/>
      <c r="I35" s="24">
        <v>1</v>
      </c>
      <c r="J35" s="24" t="s">
        <v>62</v>
      </c>
      <c r="K35" s="32">
        <v>400000000</v>
      </c>
      <c r="L35" s="32">
        <f>I35*K35</f>
        <v>400000000</v>
      </c>
    </row>
    <row r="36" spans="1:12">
      <c r="A36" s="231" t="s">
        <v>889</v>
      </c>
      <c r="B36" s="321" t="s">
        <v>890</v>
      </c>
      <c r="C36" s="321"/>
      <c r="D36" s="321"/>
      <c r="E36" s="321"/>
      <c r="F36" s="321"/>
      <c r="G36" s="321"/>
      <c r="H36" s="321"/>
      <c r="I36" s="24"/>
      <c r="J36" s="13"/>
      <c r="K36" s="13"/>
      <c r="L36" s="23">
        <f>SUM(L37)</f>
        <v>50000000</v>
      </c>
    </row>
    <row r="37" spans="1:12">
      <c r="A37" s="30"/>
      <c r="B37" s="255">
        <v>1</v>
      </c>
      <c r="C37" s="291" t="s">
        <v>891</v>
      </c>
      <c r="D37" s="291"/>
      <c r="E37" s="291"/>
      <c r="F37" s="291"/>
      <c r="G37" s="291"/>
      <c r="H37" s="291"/>
      <c r="I37" s="24">
        <v>1</v>
      </c>
      <c r="J37" s="24" t="s">
        <v>62</v>
      </c>
      <c r="K37" s="32">
        <v>50000000</v>
      </c>
      <c r="L37" s="32">
        <f>I37*K37</f>
        <v>50000000</v>
      </c>
    </row>
    <row r="38" spans="1:12">
      <c r="A38" s="231" t="s">
        <v>63</v>
      </c>
      <c r="B38" s="292" t="s">
        <v>64</v>
      </c>
      <c r="C38" s="292"/>
      <c r="D38" s="292"/>
      <c r="E38" s="292"/>
      <c r="F38" s="292"/>
      <c r="G38" s="292"/>
      <c r="H38" s="292"/>
      <c r="I38" s="24"/>
      <c r="J38" s="13"/>
      <c r="K38" s="13"/>
      <c r="L38" s="23">
        <f>L39</f>
        <v>10536150000</v>
      </c>
    </row>
    <row r="39" spans="1:12" ht="30.75" customHeight="1">
      <c r="A39" s="231" t="s">
        <v>65</v>
      </c>
      <c r="B39" s="292" t="s">
        <v>66</v>
      </c>
      <c r="C39" s="292"/>
      <c r="D39" s="292"/>
      <c r="E39" s="292"/>
      <c r="F39" s="292"/>
      <c r="G39" s="292"/>
      <c r="H39" s="292"/>
      <c r="I39" s="24"/>
      <c r="J39" s="13"/>
      <c r="K39" s="13"/>
      <c r="L39" s="23">
        <f>+L40+L53</f>
        <v>10536150000</v>
      </c>
    </row>
    <row r="40" spans="1:12" ht="30" customHeight="1">
      <c r="A40" s="231" t="s">
        <v>67</v>
      </c>
      <c r="B40" s="292" t="s">
        <v>68</v>
      </c>
      <c r="C40" s="292"/>
      <c r="D40" s="292"/>
      <c r="E40" s="292"/>
      <c r="F40" s="292"/>
      <c r="G40" s="292"/>
      <c r="H40" s="292"/>
      <c r="I40" s="24"/>
      <c r="J40" s="13"/>
      <c r="K40" s="22"/>
      <c r="L40" s="26">
        <f>SUM(L41:L52)</f>
        <v>8178150000</v>
      </c>
    </row>
    <row r="41" spans="1:12">
      <c r="A41" s="241"/>
      <c r="B41" s="255">
        <v>1</v>
      </c>
      <c r="C41" s="291" t="s">
        <v>69</v>
      </c>
      <c r="D41" s="291"/>
      <c r="E41" s="291"/>
      <c r="F41" s="291"/>
      <c r="G41" s="291"/>
      <c r="H41" s="291"/>
      <c r="I41" s="189">
        <f>1*12</f>
        <v>12</v>
      </c>
      <c r="J41" s="189" t="s">
        <v>70</v>
      </c>
      <c r="K41" s="190">
        <v>4900000</v>
      </c>
      <c r="L41" s="36">
        <f>I41*K41</f>
        <v>58800000</v>
      </c>
    </row>
    <row r="42" spans="1:12">
      <c r="A42" s="30"/>
      <c r="B42" s="37"/>
      <c r="C42" s="290" t="s">
        <v>71</v>
      </c>
      <c r="D42" s="290"/>
      <c r="E42" s="290"/>
      <c r="F42" s="290"/>
      <c r="G42" s="290"/>
      <c r="H42" s="290"/>
      <c r="I42" s="191"/>
      <c r="J42" s="191"/>
      <c r="K42" s="191"/>
      <c r="L42" s="39"/>
    </row>
    <row r="43" spans="1:12">
      <c r="A43" s="30"/>
      <c r="B43" s="255">
        <v>2</v>
      </c>
      <c r="C43" s="291" t="s">
        <v>69</v>
      </c>
      <c r="D43" s="291"/>
      <c r="E43" s="291"/>
      <c r="F43" s="291"/>
      <c r="G43" s="291"/>
      <c r="H43" s="291"/>
      <c r="I43" s="189">
        <f>4*12</f>
        <v>48</v>
      </c>
      <c r="J43" s="189" t="s">
        <v>70</v>
      </c>
      <c r="K43" s="190">
        <v>3600000</v>
      </c>
      <c r="L43" s="36">
        <f t="shared" ref="L43" si="0">I43*K43</f>
        <v>172800000</v>
      </c>
    </row>
    <row r="44" spans="1:12">
      <c r="A44" s="30"/>
      <c r="B44" s="37"/>
      <c r="C44" s="290" t="s">
        <v>72</v>
      </c>
      <c r="D44" s="290"/>
      <c r="E44" s="290"/>
      <c r="F44" s="290"/>
      <c r="G44" s="290"/>
      <c r="H44" s="290"/>
      <c r="I44" s="191"/>
      <c r="J44" s="191"/>
      <c r="K44" s="191"/>
      <c r="L44" s="39"/>
    </row>
    <row r="45" spans="1:12">
      <c r="A45" s="30"/>
      <c r="B45" s="255">
        <v>3</v>
      </c>
      <c r="C45" s="291" t="s">
        <v>69</v>
      </c>
      <c r="D45" s="291"/>
      <c r="E45" s="291"/>
      <c r="F45" s="291"/>
      <c r="G45" s="291"/>
      <c r="H45" s="291"/>
      <c r="I45" s="189">
        <f>8*12</f>
        <v>96</v>
      </c>
      <c r="J45" s="189" t="s">
        <v>70</v>
      </c>
      <c r="K45" s="190">
        <v>2300000</v>
      </c>
      <c r="L45" s="36">
        <f t="shared" ref="L45" si="1">I45*K45</f>
        <v>220800000</v>
      </c>
    </row>
    <row r="46" spans="1:12">
      <c r="A46" s="30"/>
      <c r="B46" s="37"/>
      <c r="C46" s="290" t="s">
        <v>73</v>
      </c>
      <c r="D46" s="290"/>
      <c r="E46" s="290"/>
      <c r="F46" s="290"/>
      <c r="G46" s="290"/>
      <c r="H46" s="290"/>
      <c r="I46" s="191"/>
      <c r="J46" s="191"/>
      <c r="K46" s="191"/>
      <c r="L46" s="39"/>
    </row>
    <row r="47" spans="1:12">
      <c r="A47" s="30"/>
      <c r="B47" s="255">
        <v>4</v>
      </c>
      <c r="C47" s="291" t="s">
        <v>69</v>
      </c>
      <c r="D47" s="291"/>
      <c r="E47" s="291"/>
      <c r="F47" s="291"/>
      <c r="G47" s="291"/>
      <c r="H47" s="291"/>
      <c r="I47" s="189">
        <f>278*12</f>
        <v>3336</v>
      </c>
      <c r="J47" s="189" t="s">
        <v>70</v>
      </c>
      <c r="K47" s="190">
        <v>1650000</v>
      </c>
      <c r="L47" s="36">
        <f t="shared" ref="L47" si="2">I47*K47</f>
        <v>5504400000</v>
      </c>
    </row>
    <row r="48" spans="1:12">
      <c r="A48" s="30"/>
      <c r="B48" s="37"/>
      <c r="C48" s="290" t="s">
        <v>910</v>
      </c>
      <c r="D48" s="290"/>
      <c r="E48" s="290"/>
      <c r="F48" s="290"/>
      <c r="G48" s="290"/>
      <c r="H48" s="290"/>
      <c r="I48" s="191"/>
      <c r="J48" s="191"/>
      <c r="K48" s="191"/>
      <c r="L48" s="39"/>
    </row>
    <row r="49" spans="1:12">
      <c r="A49" s="30"/>
      <c r="B49" s="255">
        <v>5</v>
      </c>
      <c r="C49" s="291" t="s">
        <v>69</v>
      </c>
      <c r="D49" s="291"/>
      <c r="E49" s="291"/>
      <c r="F49" s="291"/>
      <c r="G49" s="291"/>
      <c r="H49" s="291"/>
      <c r="I49" s="189">
        <f>73*12</f>
        <v>876</v>
      </c>
      <c r="J49" s="189" t="s">
        <v>70</v>
      </c>
      <c r="K49" s="190">
        <v>1850000</v>
      </c>
      <c r="L49" s="36">
        <f t="shared" ref="L49" si="3">I49*K49</f>
        <v>1620600000</v>
      </c>
    </row>
    <row r="50" spans="1:12">
      <c r="A50" s="30"/>
      <c r="B50" s="37"/>
      <c r="C50" s="290" t="s">
        <v>75</v>
      </c>
      <c r="D50" s="290"/>
      <c r="E50" s="290"/>
      <c r="F50" s="290"/>
      <c r="G50" s="290"/>
      <c r="H50" s="290"/>
      <c r="I50" s="192"/>
      <c r="J50" s="192"/>
      <c r="K50" s="192"/>
      <c r="L50" s="43"/>
    </row>
    <row r="51" spans="1:12">
      <c r="A51" s="30"/>
      <c r="B51" s="44">
        <v>6</v>
      </c>
      <c r="C51" s="318" t="s">
        <v>76</v>
      </c>
      <c r="D51" s="319"/>
      <c r="E51" s="319"/>
      <c r="F51" s="319"/>
      <c r="G51" s="319"/>
      <c r="H51" s="320"/>
      <c r="I51" s="96">
        <v>2</v>
      </c>
      <c r="J51" s="96" t="s">
        <v>691</v>
      </c>
      <c r="K51" s="32">
        <f>300000000+375000</f>
        <v>300375000</v>
      </c>
      <c r="L51" s="32">
        <f>+I51*K51</f>
        <v>600750000</v>
      </c>
    </row>
    <row r="52" spans="1:12">
      <c r="A52" s="30"/>
      <c r="B52" s="44">
        <v>7</v>
      </c>
      <c r="C52" s="234" t="s">
        <v>873</v>
      </c>
      <c r="D52" s="235"/>
      <c r="E52" s="235"/>
      <c r="F52" s="235"/>
      <c r="G52" s="235"/>
      <c r="H52" s="236"/>
      <c r="I52" s="24"/>
      <c r="J52" s="24"/>
      <c r="K52" s="32"/>
      <c r="L52" s="32"/>
    </row>
    <row r="53" spans="1:12" ht="27.75" customHeight="1">
      <c r="A53" s="237" t="s">
        <v>77</v>
      </c>
      <c r="B53" s="321" t="s">
        <v>78</v>
      </c>
      <c r="C53" s="321"/>
      <c r="D53" s="321"/>
      <c r="E53" s="321"/>
      <c r="F53" s="321"/>
      <c r="G53" s="321"/>
      <c r="H53" s="321"/>
      <c r="I53" s="24"/>
      <c r="J53" s="13"/>
      <c r="K53" s="22"/>
      <c r="L53" s="26">
        <f>SUM(L54:L57)</f>
        <v>2358000000</v>
      </c>
    </row>
    <row r="54" spans="1:12">
      <c r="A54" s="241"/>
      <c r="B54" s="255">
        <v>1</v>
      </c>
      <c r="C54" s="291" t="s">
        <v>69</v>
      </c>
      <c r="D54" s="291"/>
      <c r="E54" s="291"/>
      <c r="F54" s="291"/>
      <c r="G54" s="291"/>
      <c r="H54" s="291"/>
      <c r="I54" s="189">
        <f>110*12</f>
        <v>1320</v>
      </c>
      <c r="J54" s="34" t="s">
        <v>70</v>
      </c>
      <c r="K54" s="35">
        <v>1650000</v>
      </c>
      <c r="L54" s="36">
        <f>+I54*K54</f>
        <v>2178000000</v>
      </c>
    </row>
    <row r="55" spans="1:12">
      <c r="A55" s="30"/>
      <c r="B55" s="52"/>
      <c r="C55" s="289" t="s">
        <v>968</v>
      </c>
      <c r="D55" s="289"/>
      <c r="E55" s="289"/>
      <c r="F55" s="289"/>
      <c r="G55" s="289"/>
      <c r="H55" s="289"/>
      <c r="I55" s="191"/>
      <c r="J55" s="38"/>
      <c r="K55" s="38"/>
      <c r="L55" s="39"/>
    </row>
    <row r="56" spans="1:12">
      <c r="A56" s="30"/>
      <c r="B56" s="252">
        <v>2</v>
      </c>
      <c r="C56" s="304" t="s">
        <v>76</v>
      </c>
      <c r="D56" s="305"/>
      <c r="E56" s="305"/>
      <c r="F56" s="305"/>
      <c r="G56" s="305"/>
      <c r="H56" s="306"/>
      <c r="I56" s="189">
        <v>2</v>
      </c>
      <c r="J56" s="34" t="s">
        <v>691</v>
      </c>
      <c r="K56" s="36">
        <v>90000000</v>
      </c>
      <c r="L56" s="36">
        <f>+I56*K56</f>
        <v>180000000</v>
      </c>
    </row>
    <row r="57" spans="1:12">
      <c r="A57" s="30"/>
      <c r="B57" s="37"/>
      <c r="C57" s="239"/>
      <c r="D57" s="240"/>
      <c r="E57" s="240"/>
      <c r="F57" s="240"/>
      <c r="G57" s="240"/>
      <c r="H57" s="249"/>
      <c r="I57" s="191"/>
      <c r="J57" s="38"/>
      <c r="K57" s="38"/>
      <c r="L57" s="39"/>
    </row>
    <row r="58" spans="1:12">
      <c r="A58" s="231" t="s">
        <v>84</v>
      </c>
      <c r="B58" s="292" t="s">
        <v>85</v>
      </c>
      <c r="C58" s="292"/>
      <c r="D58" s="292"/>
      <c r="E58" s="292"/>
      <c r="F58" s="292"/>
      <c r="G58" s="292"/>
      <c r="H58" s="292"/>
      <c r="I58" s="24"/>
      <c r="J58" s="13"/>
      <c r="K58" s="13"/>
      <c r="L58" s="23">
        <f>L59</f>
        <v>34943330000</v>
      </c>
    </row>
    <row r="59" spans="1:12">
      <c r="A59" s="231" t="s">
        <v>86</v>
      </c>
      <c r="B59" s="292" t="s">
        <v>87</v>
      </c>
      <c r="C59" s="292"/>
      <c r="D59" s="292"/>
      <c r="E59" s="292"/>
      <c r="F59" s="292"/>
      <c r="G59" s="292"/>
      <c r="H59" s="292"/>
      <c r="I59" s="24"/>
      <c r="J59" s="13"/>
      <c r="K59" s="13"/>
      <c r="L59" s="23">
        <f>L60</f>
        <v>34943330000</v>
      </c>
    </row>
    <row r="60" spans="1:12">
      <c r="A60" s="231" t="s">
        <v>863</v>
      </c>
      <c r="B60" s="292" t="s">
        <v>87</v>
      </c>
      <c r="C60" s="292"/>
      <c r="D60" s="292"/>
      <c r="E60" s="292"/>
      <c r="F60" s="292"/>
      <c r="G60" s="292"/>
      <c r="H60" s="292"/>
      <c r="I60" s="24"/>
      <c r="J60" s="13"/>
      <c r="K60" s="13"/>
      <c r="L60" s="23">
        <f>SUM(L61:L78)</f>
        <v>34943330000</v>
      </c>
    </row>
    <row r="61" spans="1:12">
      <c r="A61" s="241"/>
      <c r="B61" s="255">
        <v>1</v>
      </c>
      <c r="C61" s="291" t="s">
        <v>965</v>
      </c>
      <c r="D61" s="291"/>
      <c r="E61" s="291"/>
      <c r="F61" s="291"/>
      <c r="G61" s="291"/>
      <c r="H61" s="291"/>
      <c r="I61" s="34">
        <v>12</v>
      </c>
      <c r="J61" s="50" t="s">
        <v>89</v>
      </c>
      <c r="K61" s="36">
        <v>2900000000</v>
      </c>
      <c r="L61" s="36">
        <f>I61*K61</f>
        <v>34800000000</v>
      </c>
    </row>
    <row r="62" spans="1:12">
      <c r="A62" s="243"/>
      <c r="B62" s="243"/>
      <c r="C62" s="290"/>
      <c r="D62" s="290"/>
      <c r="E62" s="290"/>
      <c r="F62" s="290"/>
      <c r="G62" s="290"/>
      <c r="H62" s="290"/>
      <c r="I62" s="38"/>
      <c r="J62" s="51"/>
      <c r="K62" s="38"/>
      <c r="L62" s="38"/>
    </row>
    <row r="63" spans="1:12">
      <c r="A63" s="243"/>
      <c r="B63" s="255">
        <v>2</v>
      </c>
      <c r="C63" s="291" t="s">
        <v>90</v>
      </c>
      <c r="D63" s="291"/>
      <c r="E63" s="291"/>
      <c r="F63" s="291"/>
      <c r="G63" s="291"/>
      <c r="H63" s="291"/>
      <c r="I63" s="54">
        <v>42</v>
      </c>
      <c r="J63" s="55" t="s">
        <v>91</v>
      </c>
      <c r="K63" s="36">
        <v>250000</v>
      </c>
      <c r="L63" s="36">
        <f t="shared" ref="L63" si="4">I63*K63</f>
        <v>10500000</v>
      </c>
    </row>
    <row r="64" spans="1:12">
      <c r="A64" s="30"/>
      <c r="B64" s="52"/>
      <c r="C64" s="289" t="s">
        <v>92</v>
      </c>
      <c r="D64" s="289"/>
      <c r="E64" s="289"/>
      <c r="F64" s="289"/>
      <c r="G64" s="289"/>
      <c r="H64" s="289"/>
      <c r="I64" s="56"/>
      <c r="J64" s="57"/>
      <c r="K64" s="39"/>
      <c r="L64" s="39"/>
    </row>
    <row r="65" spans="1:14">
      <c r="A65" s="243"/>
      <c r="B65" s="252">
        <v>3</v>
      </c>
      <c r="C65" s="290" t="s">
        <v>90</v>
      </c>
      <c r="D65" s="290"/>
      <c r="E65" s="290"/>
      <c r="F65" s="290"/>
      <c r="G65" s="290"/>
      <c r="H65" s="290"/>
      <c r="I65" s="54">
        <v>447</v>
      </c>
      <c r="J65" s="55" t="s">
        <v>91</v>
      </c>
      <c r="K65" s="36">
        <v>150000</v>
      </c>
      <c r="L65" s="36">
        <f t="shared" ref="L65" si="5">I65*K65</f>
        <v>67050000</v>
      </c>
    </row>
    <row r="66" spans="1:14">
      <c r="A66" s="30"/>
      <c r="B66" s="37"/>
      <c r="C66" s="290" t="s">
        <v>93</v>
      </c>
      <c r="D66" s="290"/>
      <c r="E66" s="290"/>
      <c r="F66" s="290"/>
      <c r="G66" s="290"/>
      <c r="H66" s="290"/>
      <c r="I66" s="56"/>
      <c r="J66" s="57"/>
      <c r="K66" s="39"/>
      <c r="L66" s="39"/>
    </row>
    <row r="67" spans="1:14">
      <c r="A67" s="243"/>
      <c r="B67" s="255">
        <v>4</v>
      </c>
      <c r="C67" s="291" t="s">
        <v>90</v>
      </c>
      <c r="D67" s="291"/>
      <c r="E67" s="291"/>
      <c r="F67" s="291"/>
      <c r="G67" s="291"/>
      <c r="H67" s="291"/>
      <c r="I67" s="54">
        <v>27</v>
      </c>
      <c r="J67" s="55" t="s">
        <v>91</v>
      </c>
      <c r="K67" s="36">
        <v>150000</v>
      </c>
      <c r="L67" s="36">
        <f t="shared" ref="L67" si="6">I67*K67</f>
        <v>4050000</v>
      </c>
    </row>
    <row r="68" spans="1:14">
      <c r="A68" s="30"/>
      <c r="B68" s="52"/>
      <c r="C68" s="289" t="s">
        <v>94</v>
      </c>
      <c r="D68" s="289"/>
      <c r="E68" s="289"/>
      <c r="F68" s="289"/>
      <c r="G68" s="289"/>
      <c r="H68" s="289"/>
      <c r="I68" s="56"/>
      <c r="J68" s="57"/>
      <c r="K68" s="39"/>
      <c r="L68" s="39"/>
    </row>
    <row r="69" spans="1:14">
      <c r="A69" s="243"/>
      <c r="B69" s="252">
        <v>5</v>
      </c>
      <c r="C69" s="290" t="s">
        <v>95</v>
      </c>
      <c r="D69" s="290"/>
      <c r="E69" s="290"/>
      <c r="F69" s="290"/>
      <c r="G69" s="290"/>
      <c r="H69" s="290"/>
      <c r="I69" s="54">
        <v>335</v>
      </c>
      <c r="J69" s="55" t="s">
        <v>96</v>
      </c>
      <c r="K69" s="36">
        <v>60000</v>
      </c>
      <c r="L69" s="36">
        <f t="shared" ref="L69" si="7">I69*K69</f>
        <v>20100000</v>
      </c>
    </row>
    <row r="70" spans="1:14">
      <c r="A70" s="30"/>
      <c r="B70" s="37"/>
      <c r="C70" s="290" t="s">
        <v>97</v>
      </c>
      <c r="D70" s="290"/>
      <c r="E70" s="290"/>
      <c r="F70" s="290"/>
      <c r="G70" s="290"/>
      <c r="H70" s="290"/>
      <c r="I70" s="56"/>
      <c r="J70" s="57"/>
      <c r="K70" s="39"/>
      <c r="L70" s="39"/>
    </row>
    <row r="71" spans="1:14">
      <c r="A71" s="243"/>
      <c r="B71" s="255">
        <v>6</v>
      </c>
      <c r="C71" s="291" t="s">
        <v>95</v>
      </c>
      <c r="D71" s="291"/>
      <c r="E71" s="291"/>
      <c r="F71" s="291"/>
      <c r="G71" s="291"/>
      <c r="H71" s="291"/>
      <c r="I71" s="54">
        <v>336</v>
      </c>
      <c r="J71" s="55" t="s">
        <v>96</v>
      </c>
      <c r="K71" s="36">
        <v>55000</v>
      </c>
      <c r="L71" s="36">
        <f t="shared" ref="L71" si="8">I71*K71</f>
        <v>18480000</v>
      </c>
    </row>
    <row r="72" spans="1:14">
      <c r="A72" s="30"/>
      <c r="B72" s="52"/>
      <c r="C72" s="289" t="s">
        <v>98</v>
      </c>
      <c r="D72" s="289"/>
      <c r="E72" s="289"/>
      <c r="F72" s="289"/>
      <c r="G72" s="289"/>
      <c r="H72" s="289"/>
      <c r="I72" s="56"/>
      <c r="J72" s="57"/>
      <c r="K72" s="39"/>
      <c r="L72" s="39"/>
    </row>
    <row r="73" spans="1:14">
      <c r="A73" s="242"/>
      <c r="B73" s="253">
        <v>7</v>
      </c>
      <c r="C73" s="289" t="s">
        <v>95</v>
      </c>
      <c r="D73" s="289"/>
      <c r="E73" s="289"/>
      <c r="F73" s="289"/>
      <c r="G73" s="289"/>
      <c r="H73" s="289"/>
      <c r="I73" s="61">
        <v>336</v>
      </c>
      <c r="J73" s="62" t="s">
        <v>96</v>
      </c>
      <c r="K73" s="32">
        <v>50000</v>
      </c>
      <c r="L73" s="32">
        <f t="shared" ref="L73" si="9">I73*K73</f>
        <v>16800000</v>
      </c>
      <c r="N73" s="40"/>
    </row>
    <row r="74" spans="1:14">
      <c r="A74" s="30"/>
      <c r="B74" s="37"/>
      <c r="C74" s="290" t="s">
        <v>99</v>
      </c>
      <c r="D74" s="290"/>
      <c r="E74" s="290"/>
      <c r="F74" s="290"/>
      <c r="G74" s="290"/>
      <c r="H74" s="290"/>
      <c r="I74" s="56"/>
      <c r="J74" s="57"/>
      <c r="K74" s="39"/>
      <c r="L74" s="39"/>
    </row>
    <row r="75" spans="1:14">
      <c r="A75" s="243"/>
      <c r="B75" s="255">
        <v>8</v>
      </c>
      <c r="C75" s="291" t="s">
        <v>100</v>
      </c>
      <c r="D75" s="291"/>
      <c r="E75" s="291"/>
      <c r="F75" s="291"/>
      <c r="G75" s="291"/>
      <c r="H75" s="291"/>
      <c r="I75" s="54">
        <v>67</v>
      </c>
      <c r="J75" s="55" t="s">
        <v>91</v>
      </c>
      <c r="K75" s="36">
        <v>50000</v>
      </c>
      <c r="L75" s="36">
        <f t="shared" ref="L75" si="10">I75*K75</f>
        <v>3350000</v>
      </c>
    </row>
    <row r="76" spans="1:14">
      <c r="A76" s="30"/>
      <c r="B76" s="52"/>
      <c r="C76" s="289" t="s">
        <v>101</v>
      </c>
      <c r="D76" s="289"/>
      <c r="E76" s="289"/>
      <c r="F76" s="289"/>
      <c r="G76" s="289"/>
      <c r="H76" s="289"/>
      <c r="I76" s="56"/>
      <c r="J76" s="57"/>
      <c r="K76" s="39"/>
      <c r="L76" s="39"/>
    </row>
    <row r="77" spans="1:14">
      <c r="A77" s="243"/>
      <c r="B77" s="252">
        <v>9</v>
      </c>
      <c r="C77" s="290" t="s">
        <v>100</v>
      </c>
      <c r="D77" s="290"/>
      <c r="E77" s="290"/>
      <c r="F77" s="290"/>
      <c r="G77" s="290"/>
      <c r="H77" s="290"/>
      <c r="I77" s="54">
        <v>80</v>
      </c>
      <c r="J77" s="55" t="s">
        <v>91</v>
      </c>
      <c r="K77" s="36">
        <v>37500</v>
      </c>
      <c r="L77" s="36">
        <f t="shared" ref="L77" si="11">I77*K77</f>
        <v>3000000</v>
      </c>
    </row>
    <row r="78" spans="1:14">
      <c r="A78" s="30"/>
      <c r="B78" s="37"/>
      <c r="C78" s="290" t="s">
        <v>102</v>
      </c>
      <c r="D78" s="290"/>
      <c r="E78" s="290"/>
      <c r="F78" s="290"/>
      <c r="G78" s="290"/>
      <c r="H78" s="290"/>
      <c r="I78" s="56"/>
      <c r="J78" s="57"/>
      <c r="K78" s="39"/>
      <c r="L78" s="39"/>
    </row>
    <row r="79" spans="1:14">
      <c r="A79" s="231" t="s">
        <v>137</v>
      </c>
      <c r="B79" s="292" t="s">
        <v>138</v>
      </c>
      <c r="C79" s="292"/>
      <c r="D79" s="292"/>
      <c r="E79" s="292"/>
      <c r="F79" s="292"/>
      <c r="G79" s="292"/>
      <c r="H79" s="292"/>
      <c r="I79" s="24"/>
      <c r="J79" s="13"/>
      <c r="K79" s="13"/>
      <c r="L79" s="23">
        <f>L80</f>
        <v>38192520000</v>
      </c>
      <c r="M79" s="41"/>
    </row>
    <row r="80" spans="1:14">
      <c r="A80" s="231" t="s">
        <v>139</v>
      </c>
      <c r="B80" s="292" t="s">
        <v>140</v>
      </c>
      <c r="C80" s="292"/>
      <c r="D80" s="292"/>
      <c r="E80" s="292"/>
      <c r="F80" s="292"/>
      <c r="G80" s="292"/>
      <c r="H80" s="292"/>
      <c r="I80" s="24"/>
      <c r="J80" s="13"/>
      <c r="K80" s="13"/>
      <c r="L80" s="23">
        <f>L81</f>
        <v>38192520000</v>
      </c>
      <c r="M80" s="40"/>
    </row>
    <row r="81" spans="1:12">
      <c r="A81" s="231" t="s">
        <v>141</v>
      </c>
      <c r="B81" s="292" t="s">
        <v>140</v>
      </c>
      <c r="C81" s="292"/>
      <c r="D81" s="292"/>
      <c r="E81" s="292"/>
      <c r="F81" s="292"/>
      <c r="G81" s="292"/>
      <c r="H81" s="292"/>
      <c r="I81" s="24"/>
      <c r="J81" s="13"/>
      <c r="K81" s="13"/>
      <c r="L81" s="23">
        <f>L82</f>
        <v>38192520000</v>
      </c>
    </row>
    <row r="82" spans="1:12">
      <c r="A82" s="231" t="s">
        <v>142</v>
      </c>
      <c r="B82" s="292" t="s">
        <v>140</v>
      </c>
      <c r="C82" s="292"/>
      <c r="D82" s="292"/>
      <c r="E82" s="292"/>
      <c r="F82" s="292"/>
      <c r="G82" s="292"/>
      <c r="H82" s="292"/>
      <c r="I82" s="24"/>
      <c r="J82" s="13"/>
      <c r="K82" s="68"/>
      <c r="L82" s="23">
        <f>+L85+L94+L102+L393+L435+L438+L475+L622+L637+L644+L835+L846+L851+L858+L874+L877+L884+L897+L905+L913+L924+L927+L932+L936+L939+L942+L945+L948+L951+L956+L959+L962+L969+L976+L979+L984+L995+L998+L1007+L1084+L1089+L1095+L1098+L1111+L1122</f>
        <v>38192520000</v>
      </c>
    </row>
    <row r="83" spans="1:12">
      <c r="A83" s="231" t="s">
        <v>143</v>
      </c>
      <c r="B83" s="292" t="s">
        <v>144</v>
      </c>
      <c r="C83" s="292"/>
      <c r="D83" s="292"/>
      <c r="E83" s="292"/>
      <c r="F83" s="292"/>
      <c r="G83" s="292"/>
      <c r="H83" s="292"/>
      <c r="I83" s="24"/>
      <c r="J83" s="13"/>
      <c r="K83" s="25"/>
      <c r="L83" s="23">
        <f>L84</f>
        <v>4707270000</v>
      </c>
    </row>
    <row r="84" spans="1:12">
      <c r="A84" s="231" t="s">
        <v>145</v>
      </c>
      <c r="B84" s="292" t="s">
        <v>146</v>
      </c>
      <c r="C84" s="292"/>
      <c r="D84" s="292"/>
      <c r="E84" s="292"/>
      <c r="F84" s="292"/>
      <c r="G84" s="292"/>
      <c r="H84" s="292"/>
      <c r="I84" s="24"/>
      <c r="J84" s="13"/>
      <c r="K84" s="25"/>
      <c r="L84" s="23">
        <f>+L85+L94+L102+L393+L435+L438+L475+L622+L637+L644+L835+L846+L851+L858</f>
        <v>4707270000</v>
      </c>
    </row>
    <row r="85" spans="1:12">
      <c r="A85" s="231" t="s">
        <v>147</v>
      </c>
      <c r="B85" s="321" t="s">
        <v>148</v>
      </c>
      <c r="C85" s="321"/>
      <c r="D85" s="321"/>
      <c r="E85" s="321"/>
      <c r="F85" s="321"/>
      <c r="G85" s="321"/>
      <c r="H85" s="321"/>
      <c r="I85" s="24"/>
      <c r="J85" s="13"/>
      <c r="K85" s="22"/>
      <c r="L85" s="26">
        <f>SUM(L86:L93)</f>
        <v>121600000</v>
      </c>
    </row>
    <row r="86" spans="1:12">
      <c r="A86" s="255"/>
      <c r="B86" s="255">
        <v>1</v>
      </c>
      <c r="C86" s="291" t="s">
        <v>149</v>
      </c>
      <c r="D86" s="291"/>
      <c r="E86" s="291"/>
      <c r="F86" s="291"/>
      <c r="G86" s="291"/>
      <c r="H86" s="291"/>
      <c r="I86" s="50">
        <f>2500-400</f>
        <v>2100</v>
      </c>
      <c r="J86" s="50" t="s">
        <v>150</v>
      </c>
      <c r="K86" s="36">
        <v>10000</v>
      </c>
      <c r="L86" s="36">
        <f>I86*K86</f>
        <v>21000000</v>
      </c>
    </row>
    <row r="87" spans="1:12">
      <c r="A87" s="37"/>
      <c r="B87" s="37"/>
      <c r="C87" s="290" t="s">
        <v>151</v>
      </c>
      <c r="D87" s="290"/>
      <c r="E87" s="290"/>
      <c r="F87" s="290"/>
      <c r="G87" s="290"/>
      <c r="H87" s="290"/>
      <c r="I87" s="51"/>
      <c r="J87" s="51"/>
      <c r="K87" s="39"/>
      <c r="L87" s="39"/>
    </row>
    <row r="88" spans="1:12">
      <c r="A88" s="252"/>
      <c r="B88" s="255">
        <v>2</v>
      </c>
      <c r="C88" s="291" t="s">
        <v>149</v>
      </c>
      <c r="D88" s="291"/>
      <c r="E88" s="291"/>
      <c r="F88" s="291"/>
      <c r="G88" s="291"/>
      <c r="H88" s="291"/>
      <c r="I88" s="50">
        <v>1800</v>
      </c>
      <c r="J88" s="50" t="s">
        <v>150</v>
      </c>
      <c r="K88" s="36">
        <v>7000</v>
      </c>
      <c r="L88" s="36">
        <f t="shared" ref="L88" si="12">I88*K88</f>
        <v>12600000</v>
      </c>
    </row>
    <row r="89" spans="1:12">
      <c r="A89" s="37"/>
      <c r="B89" s="52"/>
      <c r="C89" s="289" t="s">
        <v>152</v>
      </c>
      <c r="D89" s="289"/>
      <c r="E89" s="289"/>
      <c r="F89" s="289"/>
      <c r="G89" s="289"/>
      <c r="H89" s="289"/>
      <c r="I89" s="51"/>
      <c r="J89" s="51"/>
      <c r="K89" s="39"/>
      <c r="L89" s="39"/>
    </row>
    <row r="90" spans="1:12">
      <c r="A90" s="252"/>
      <c r="B90" s="255">
        <v>3</v>
      </c>
      <c r="C90" s="291" t="s">
        <v>149</v>
      </c>
      <c r="D90" s="291"/>
      <c r="E90" s="291"/>
      <c r="F90" s="291"/>
      <c r="G90" s="291"/>
      <c r="H90" s="291"/>
      <c r="I90" s="50">
        <v>2500</v>
      </c>
      <c r="J90" s="50" t="s">
        <v>150</v>
      </c>
      <c r="K90" s="36">
        <v>10000</v>
      </c>
      <c r="L90" s="36">
        <f t="shared" ref="L90" si="13">I90*K90</f>
        <v>25000000</v>
      </c>
    </row>
    <row r="91" spans="1:12">
      <c r="A91" s="37"/>
      <c r="B91" s="52"/>
      <c r="C91" s="289" t="s">
        <v>153</v>
      </c>
      <c r="D91" s="289"/>
      <c r="E91" s="289"/>
      <c r="F91" s="289"/>
      <c r="G91" s="289"/>
      <c r="H91" s="289"/>
      <c r="I91" s="51"/>
      <c r="J91" s="51"/>
      <c r="K91" s="39"/>
      <c r="L91" s="39"/>
    </row>
    <row r="92" spans="1:12">
      <c r="A92" s="252"/>
      <c r="B92" s="252">
        <v>4</v>
      </c>
      <c r="C92" s="290" t="s">
        <v>149</v>
      </c>
      <c r="D92" s="290"/>
      <c r="E92" s="290"/>
      <c r="F92" s="290"/>
      <c r="G92" s="290"/>
      <c r="H92" s="290"/>
      <c r="I92" s="50">
        <v>4500</v>
      </c>
      <c r="J92" s="50" t="s">
        <v>150</v>
      </c>
      <c r="K92" s="36">
        <v>14000</v>
      </c>
      <c r="L92" s="36">
        <f t="shared" ref="L92" si="14">I92*K92</f>
        <v>63000000</v>
      </c>
    </row>
    <row r="93" spans="1:12">
      <c r="A93" s="37"/>
      <c r="B93" s="52"/>
      <c r="C93" s="289" t="s">
        <v>154</v>
      </c>
      <c r="D93" s="289"/>
      <c r="E93" s="289"/>
      <c r="F93" s="289"/>
      <c r="G93" s="289"/>
      <c r="H93" s="289"/>
      <c r="I93" s="51"/>
      <c r="J93" s="51"/>
      <c r="K93" s="39"/>
      <c r="L93" s="39"/>
    </row>
    <row r="94" spans="1:12">
      <c r="A94" s="231" t="s">
        <v>155</v>
      </c>
      <c r="B94" s="383" t="s">
        <v>156</v>
      </c>
      <c r="C94" s="383"/>
      <c r="D94" s="383"/>
      <c r="E94" s="383"/>
      <c r="F94" s="383"/>
      <c r="G94" s="383"/>
      <c r="H94" s="383"/>
      <c r="I94" s="24"/>
      <c r="J94" s="13"/>
      <c r="K94" s="22"/>
      <c r="L94" s="26">
        <f>SUM(L95:L101)</f>
        <v>294190000</v>
      </c>
    </row>
    <row r="95" spans="1:12">
      <c r="A95" s="252"/>
      <c r="B95" s="255">
        <v>1</v>
      </c>
      <c r="C95" s="291" t="s">
        <v>157</v>
      </c>
      <c r="D95" s="291"/>
      <c r="E95" s="291"/>
      <c r="F95" s="291"/>
      <c r="G95" s="291"/>
      <c r="H95" s="291"/>
      <c r="I95" s="50">
        <v>5</v>
      </c>
      <c r="J95" s="50" t="s">
        <v>962</v>
      </c>
      <c r="K95" s="36">
        <v>225000</v>
      </c>
      <c r="L95" s="36">
        <f>+I95*K95</f>
        <v>1125000</v>
      </c>
    </row>
    <row r="96" spans="1:12">
      <c r="A96" s="37"/>
      <c r="B96" s="52"/>
      <c r="C96" s="289" t="s">
        <v>160</v>
      </c>
      <c r="D96" s="289"/>
      <c r="E96" s="289"/>
      <c r="F96" s="289"/>
      <c r="G96" s="289"/>
      <c r="H96" s="289"/>
      <c r="I96" s="51"/>
      <c r="J96" s="38"/>
      <c r="K96" s="39"/>
      <c r="L96" s="39"/>
    </row>
    <row r="97" spans="1:12">
      <c r="A97" s="37"/>
      <c r="B97" s="255">
        <v>2</v>
      </c>
      <c r="C97" s="291" t="s">
        <v>157</v>
      </c>
      <c r="D97" s="291"/>
      <c r="E97" s="291"/>
      <c r="F97" s="291"/>
      <c r="G97" s="291"/>
      <c r="H97" s="291"/>
      <c r="I97" s="199">
        <v>1</v>
      </c>
      <c r="J97" s="199" t="s">
        <v>89</v>
      </c>
      <c r="K97" s="43">
        <v>17214000</v>
      </c>
      <c r="L97" s="43">
        <f>+I97*K97</f>
        <v>17214000</v>
      </c>
    </row>
    <row r="98" spans="1:12">
      <c r="A98" s="37"/>
      <c r="B98" s="52"/>
      <c r="C98" s="289" t="s">
        <v>918</v>
      </c>
      <c r="D98" s="289"/>
      <c r="E98" s="289"/>
      <c r="F98" s="289"/>
      <c r="G98" s="289"/>
      <c r="H98" s="289"/>
      <c r="I98" s="199"/>
      <c r="J98" s="192"/>
      <c r="K98" s="43"/>
      <c r="L98" s="43"/>
    </row>
    <row r="99" spans="1:12" ht="17.25">
      <c r="A99" s="37"/>
      <c r="B99" s="255">
        <v>3</v>
      </c>
      <c r="C99" s="304" t="s">
        <v>157</v>
      </c>
      <c r="D99" s="305"/>
      <c r="E99" s="305"/>
      <c r="F99" s="305"/>
      <c r="G99" s="305"/>
      <c r="H99" s="306"/>
      <c r="I99" s="193">
        <f>20050-1660</f>
        <v>18390</v>
      </c>
      <c r="J99" s="193" t="s">
        <v>938</v>
      </c>
      <c r="K99" s="36">
        <v>15000</v>
      </c>
      <c r="L99" s="36">
        <f>+I99*K99</f>
        <v>275850000</v>
      </c>
    </row>
    <row r="100" spans="1:12">
      <c r="A100" s="52"/>
      <c r="B100" s="52"/>
      <c r="C100" s="239" t="s">
        <v>180</v>
      </c>
      <c r="D100" s="240"/>
      <c r="E100" s="240"/>
      <c r="F100" s="240"/>
      <c r="G100" s="240"/>
      <c r="H100" s="249"/>
      <c r="I100" s="194"/>
      <c r="J100" s="191"/>
      <c r="K100" s="39"/>
      <c r="L100" s="39"/>
    </row>
    <row r="101" spans="1:12">
      <c r="A101" s="52"/>
      <c r="B101" s="253">
        <v>4</v>
      </c>
      <c r="C101" s="239" t="s">
        <v>966</v>
      </c>
      <c r="D101" s="240"/>
      <c r="E101" s="240"/>
      <c r="F101" s="240"/>
      <c r="G101" s="240"/>
      <c r="H101" s="249"/>
      <c r="I101" s="194"/>
      <c r="J101" s="191"/>
      <c r="K101" s="39"/>
      <c r="L101" s="39">
        <v>1000</v>
      </c>
    </row>
    <row r="102" spans="1:12">
      <c r="A102" s="231" t="s">
        <v>161</v>
      </c>
      <c r="B102" s="292" t="s">
        <v>162</v>
      </c>
      <c r="C102" s="292"/>
      <c r="D102" s="292"/>
      <c r="E102" s="292"/>
      <c r="F102" s="292"/>
      <c r="G102" s="292"/>
      <c r="H102" s="292"/>
      <c r="I102" s="13"/>
      <c r="J102" s="24"/>
      <c r="K102" s="13"/>
      <c r="L102" s="23">
        <f>SUM(L103:L392)</f>
        <v>950647500</v>
      </c>
    </row>
    <row r="103" spans="1:12">
      <c r="A103" s="255"/>
      <c r="B103" s="255">
        <v>1</v>
      </c>
      <c r="C103" s="291" t="s">
        <v>163</v>
      </c>
      <c r="D103" s="291"/>
      <c r="E103" s="291"/>
      <c r="F103" s="291"/>
      <c r="G103" s="291"/>
      <c r="H103" s="291"/>
      <c r="I103" s="69">
        <v>2000</v>
      </c>
      <c r="J103" s="55" t="s">
        <v>164</v>
      </c>
      <c r="K103" s="36">
        <v>200</v>
      </c>
      <c r="L103" s="36">
        <f>I103*K103</f>
        <v>400000</v>
      </c>
    </row>
    <row r="104" spans="1:12">
      <c r="A104" s="37"/>
      <c r="B104" s="37"/>
      <c r="C104" s="290" t="s">
        <v>165</v>
      </c>
      <c r="D104" s="290"/>
      <c r="E104" s="290"/>
      <c r="F104" s="290"/>
      <c r="G104" s="290"/>
      <c r="H104" s="290"/>
      <c r="I104" s="70"/>
      <c r="J104" s="57"/>
      <c r="K104" s="39"/>
      <c r="L104" s="39"/>
    </row>
    <row r="105" spans="1:12">
      <c r="A105" s="252"/>
      <c r="B105" s="255">
        <v>2</v>
      </c>
      <c r="C105" s="291" t="s">
        <v>163</v>
      </c>
      <c r="D105" s="291"/>
      <c r="E105" s="291"/>
      <c r="F105" s="291"/>
      <c r="G105" s="291"/>
      <c r="H105" s="291"/>
      <c r="I105" s="69">
        <v>2000</v>
      </c>
      <c r="J105" s="55" t="s">
        <v>164</v>
      </c>
      <c r="K105" s="36">
        <v>2350</v>
      </c>
      <c r="L105" s="36">
        <f t="shared" ref="L105" si="15">I105*K105</f>
        <v>4700000</v>
      </c>
    </row>
    <row r="106" spans="1:12">
      <c r="A106" s="37"/>
      <c r="B106" s="52"/>
      <c r="C106" s="289" t="s">
        <v>166</v>
      </c>
      <c r="D106" s="289"/>
      <c r="E106" s="289"/>
      <c r="F106" s="289"/>
      <c r="G106" s="289"/>
      <c r="H106" s="289"/>
      <c r="I106" s="70"/>
      <c r="J106" s="57"/>
      <c r="K106" s="39"/>
      <c r="L106" s="39"/>
    </row>
    <row r="107" spans="1:12">
      <c r="A107" s="252"/>
      <c r="B107" s="252">
        <v>3</v>
      </c>
      <c r="C107" s="290" t="s">
        <v>163</v>
      </c>
      <c r="D107" s="290"/>
      <c r="E107" s="290"/>
      <c r="F107" s="290"/>
      <c r="G107" s="290"/>
      <c r="H107" s="290"/>
      <c r="I107" s="69">
        <v>3600</v>
      </c>
      <c r="J107" s="55" t="s">
        <v>164</v>
      </c>
      <c r="K107" s="36">
        <v>1000</v>
      </c>
      <c r="L107" s="36">
        <f t="shared" ref="L107" si="16">I107*K107</f>
        <v>3600000</v>
      </c>
    </row>
    <row r="108" spans="1:12">
      <c r="A108" s="37"/>
      <c r="B108" s="37"/>
      <c r="C108" s="290" t="s">
        <v>167</v>
      </c>
      <c r="D108" s="290"/>
      <c r="E108" s="290"/>
      <c r="F108" s="290"/>
      <c r="G108" s="290"/>
      <c r="H108" s="290"/>
      <c r="I108" s="70"/>
      <c r="J108" s="57"/>
      <c r="K108" s="39"/>
      <c r="L108" s="39"/>
    </row>
    <row r="109" spans="1:12">
      <c r="A109" s="252"/>
      <c r="B109" s="255">
        <v>4</v>
      </c>
      <c r="C109" s="291" t="s">
        <v>163</v>
      </c>
      <c r="D109" s="291"/>
      <c r="E109" s="291"/>
      <c r="F109" s="291"/>
      <c r="G109" s="291"/>
      <c r="H109" s="291"/>
      <c r="I109" s="69">
        <v>65</v>
      </c>
      <c r="J109" s="55" t="s">
        <v>168</v>
      </c>
      <c r="K109" s="36">
        <v>10000</v>
      </c>
      <c r="L109" s="36">
        <f t="shared" ref="L109" si="17">I109*K109</f>
        <v>650000</v>
      </c>
    </row>
    <row r="110" spans="1:12">
      <c r="A110" s="52"/>
      <c r="B110" s="52"/>
      <c r="C110" s="289" t="s">
        <v>169</v>
      </c>
      <c r="D110" s="289"/>
      <c r="E110" s="289"/>
      <c r="F110" s="289"/>
      <c r="G110" s="289"/>
      <c r="H110" s="289"/>
      <c r="I110" s="70"/>
      <c r="J110" s="57"/>
      <c r="K110" s="39"/>
      <c r="L110" s="39"/>
    </row>
    <row r="111" spans="1:12">
      <c r="A111" s="252"/>
      <c r="B111" s="252">
        <v>5</v>
      </c>
      <c r="C111" s="290" t="s">
        <v>163</v>
      </c>
      <c r="D111" s="290"/>
      <c r="E111" s="290"/>
      <c r="F111" s="290"/>
      <c r="G111" s="290"/>
      <c r="H111" s="290"/>
      <c r="I111" s="69">
        <v>1200</v>
      </c>
      <c r="J111" s="55" t="s">
        <v>164</v>
      </c>
      <c r="K111" s="36">
        <v>250</v>
      </c>
      <c r="L111" s="36">
        <f t="shared" ref="L111" si="18">I111*K111</f>
        <v>300000</v>
      </c>
    </row>
    <row r="112" spans="1:12">
      <c r="A112" s="37"/>
      <c r="B112" s="37"/>
      <c r="C112" s="290" t="s">
        <v>170</v>
      </c>
      <c r="D112" s="290"/>
      <c r="E112" s="290"/>
      <c r="F112" s="290"/>
      <c r="G112" s="290"/>
      <c r="H112" s="290"/>
      <c r="I112" s="70"/>
      <c r="J112" s="57"/>
      <c r="K112" s="39"/>
      <c r="L112" s="39"/>
    </row>
    <row r="113" spans="1:12">
      <c r="A113" s="252"/>
      <c r="B113" s="255">
        <v>6</v>
      </c>
      <c r="C113" s="291" t="s">
        <v>163</v>
      </c>
      <c r="D113" s="291"/>
      <c r="E113" s="291"/>
      <c r="F113" s="291"/>
      <c r="G113" s="291"/>
      <c r="H113" s="291"/>
      <c r="I113" s="69">
        <v>50</v>
      </c>
      <c r="J113" s="55" t="s">
        <v>168</v>
      </c>
      <c r="K113" s="36">
        <v>15000</v>
      </c>
      <c r="L113" s="36">
        <f t="shared" ref="L113" si="19">I113*K113</f>
        <v>750000</v>
      </c>
    </row>
    <row r="114" spans="1:12">
      <c r="A114" s="37"/>
      <c r="B114" s="52"/>
      <c r="C114" s="289" t="s">
        <v>171</v>
      </c>
      <c r="D114" s="289"/>
      <c r="E114" s="289"/>
      <c r="F114" s="289"/>
      <c r="G114" s="289"/>
      <c r="H114" s="289"/>
      <c r="I114" s="70"/>
      <c r="J114" s="57"/>
      <c r="K114" s="39"/>
      <c r="L114" s="39"/>
    </row>
    <row r="115" spans="1:12">
      <c r="A115" s="252"/>
      <c r="B115" s="252">
        <v>7</v>
      </c>
      <c r="C115" s="290" t="s">
        <v>172</v>
      </c>
      <c r="D115" s="290"/>
      <c r="E115" s="290"/>
      <c r="F115" s="290"/>
      <c r="G115" s="290"/>
      <c r="H115" s="290"/>
      <c r="I115" s="69">
        <v>24</v>
      </c>
      <c r="J115" s="55" t="s">
        <v>168</v>
      </c>
      <c r="K115" s="36">
        <v>150000</v>
      </c>
      <c r="L115" s="36">
        <f t="shared" ref="L115" si="20">I115*K115</f>
        <v>3600000</v>
      </c>
    </row>
    <row r="116" spans="1:12">
      <c r="A116" s="37"/>
      <c r="B116" s="37"/>
      <c r="C116" s="290" t="s">
        <v>173</v>
      </c>
      <c r="D116" s="290"/>
      <c r="E116" s="290"/>
      <c r="F116" s="290"/>
      <c r="G116" s="290"/>
      <c r="H116" s="290"/>
      <c r="I116" s="70"/>
      <c r="J116" s="57"/>
      <c r="K116" s="39"/>
      <c r="L116" s="39"/>
    </row>
    <row r="117" spans="1:12">
      <c r="A117" s="252"/>
      <c r="B117" s="255">
        <v>8</v>
      </c>
      <c r="C117" s="291" t="s">
        <v>172</v>
      </c>
      <c r="D117" s="291"/>
      <c r="E117" s="291"/>
      <c r="F117" s="291"/>
      <c r="G117" s="291"/>
      <c r="H117" s="291"/>
      <c r="I117" s="69">
        <v>24</v>
      </c>
      <c r="J117" s="55" t="s">
        <v>168</v>
      </c>
      <c r="K117" s="36">
        <v>100000</v>
      </c>
      <c r="L117" s="36">
        <f t="shared" ref="L117" si="21">I117*K117</f>
        <v>2400000</v>
      </c>
    </row>
    <row r="118" spans="1:12">
      <c r="A118" s="37"/>
      <c r="B118" s="52"/>
      <c r="C118" s="289" t="s">
        <v>174</v>
      </c>
      <c r="D118" s="289"/>
      <c r="E118" s="289"/>
      <c r="F118" s="289"/>
      <c r="G118" s="289"/>
      <c r="H118" s="289"/>
      <c r="I118" s="70"/>
      <c r="J118" s="57"/>
      <c r="K118" s="39"/>
      <c r="L118" s="39"/>
    </row>
    <row r="119" spans="1:12">
      <c r="A119" s="252"/>
      <c r="B119" s="252">
        <v>9</v>
      </c>
      <c r="C119" s="290" t="s">
        <v>175</v>
      </c>
      <c r="D119" s="290"/>
      <c r="E119" s="290"/>
      <c r="F119" s="290"/>
      <c r="G119" s="290"/>
      <c r="H119" s="290"/>
      <c r="I119" s="71">
        <v>1000</v>
      </c>
      <c r="J119" s="72" t="s">
        <v>164</v>
      </c>
      <c r="K119" s="36">
        <v>4000</v>
      </c>
      <c r="L119" s="36">
        <f t="shared" ref="L119" si="22">I119*K119</f>
        <v>4000000</v>
      </c>
    </row>
    <row r="120" spans="1:12">
      <c r="A120" s="37"/>
      <c r="B120" s="37"/>
      <c r="C120" s="290" t="s">
        <v>176</v>
      </c>
      <c r="D120" s="290"/>
      <c r="E120" s="290"/>
      <c r="F120" s="290"/>
      <c r="G120" s="290"/>
      <c r="H120" s="290"/>
      <c r="I120" s="73"/>
      <c r="J120" s="74"/>
      <c r="K120" s="39"/>
      <c r="L120" s="39"/>
    </row>
    <row r="121" spans="1:12">
      <c r="A121" s="252"/>
      <c r="B121" s="255">
        <v>10</v>
      </c>
      <c r="C121" s="291" t="s">
        <v>175</v>
      </c>
      <c r="D121" s="291"/>
      <c r="E121" s="291"/>
      <c r="F121" s="291"/>
      <c r="G121" s="291"/>
      <c r="H121" s="291"/>
      <c r="I121" s="71">
        <v>2000</v>
      </c>
      <c r="J121" s="72" t="s">
        <v>164</v>
      </c>
      <c r="K121" s="36">
        <v>3000</v>
      </c>
      <c r="L121" s="36">
        <f t="shared" ref="L121" si="23">I121*K121</f>
        <v>6000000</v>
      </c>
    </row>
    <row r="122" spans="1:12">
      <c r="A122" s="37"/>
      <c r="B122" s="52"/>
      <c r="C122" s="289" t="s">
        <v>177</v>
      </c>
      <c r="D122" s="289"/>
      <c r="E122" s="289"/>
      <c r="F122" s="289"/>
      <c r="G122" s="289"/>
      <c r="H122" s="289"/>
      <c r="I122" s="73"/>
      <c r="J122" s="74"/>
      <c r="K122" s="39"/>
      <c r="L122" s="39"/>
    </row>
    <row r="123" spans="1:12">
      <c r="A123" s="252"/>
      <c r="B123" s="252">
        <v>11</v>
      </c>
      <c r="C123" s="290" t="s">
        <v>175</v>
      </c>
      <c r="D123" s="290"/>
      <c r="E123" s="290"/>
      <c r="F123" s="290"/>
      <c r="G123" s="290"/>
      <c r="H123" s="290"/>
      <c r="I123" s="71">
        <v>6000</v>
      </c>
      <c r="J123" s="72" t="s">
        <v>164</v>
      </c>
      <c r="K123" s="36">
        <v>2750</v>
      </c>
      <c r="L123" s="36">
        <f t="shared" ref="L123" si="24">I123*K123</f>
        <v>16500000</v>
      </c>
    </row>
    <row r="124" spans="1:12">
      <c r="A124" s="37"/>
      <c r="B124" s="37"/>
      <c r="C124" s="290" t="s">
        <v>178</v>
      </c>
      <c r="D124" s="290"/>
      <c r="E124" s="290"/>
      <c r="F124" s="290"/>
      <c r="G124" s="290"/>
      <c r="H124" s="290"/>
      <c r="I124" s="73"/>
      <c r="J124" s="74"/>
      <c r="K124" s="39"/>
      <c r="L124" s="39"/>
    </row>
    <row r="125" spans="1:12">
      <c r="A125" s="252"/>
      <c r="B125" s="255">
        <v>12</v>
      </c>
      <c r="C125" s="291" t="s">
        <v>179</v>
      </c>
      <c r="D125" s="291"/>
      <c r="E125" s="291"/>
      <c r="F125" s="291"/>
      <c r="G125" s="291"/>
      <c r="H125" s="291"/>
      <c r="I125" s="69">
        <v>48</v>
      </c>
      <c r="J125" s="55" t="s">
        <v>168</v>
      </c>
      <c r="K125" s="36">
        <v>13500</v>
      </c>
      <c r="L125" s="36">
        <f t="shared" ref="L125" si="25">I125*K125</f>
        <v>648000</v>
      </c>
    </row>
    <row r="126" spans="1:12">
      <c r="A126" s="37"/>
      <c r="B126" s="52"/>
      <c r="C126" s="289" t="s">
        <v>180</v>
      </c>
      <c r="D126" s="289"/>
      <c r="E126" s="289"/>
      <c r="F126" s="289"/>
      <c r="G126" s="289"/>
      <c r="H126" s="289"/>
      <c r="I126" s="70"/>
      <c r="J126" s="57"/>
      <c r="K126" s="39"/>
      <c r="L126" s="39"/>
    </row>
    <row r="127" spans="1:12">
      <c r="A127" s="252"/>
      <c r="B127" s="252">
        <v>13</v>
      </c>
      <c r="C127" s="290" t="s">
        <v>181</v>
      </c>
      <c r="D127" s="290"/>
      <c r="E127" s="290"/>
      <c r="F127" s="290"/>
      <c r="G127" s="290"/>
      <c r="H127" s="290"/>
      <c r="I127" s="69">
        <v>33</v>
      </c>
      <c r="J127" s="55" t="s">
        <v>182</v>
      </c>
      <c r="K127" s="36">
        <v>7500</v>
      </c>
      <c r="L127" s="36">
        <f t="shared" ref="L127" si="26">I127*K127</f>
        <v>247500</v>
      </c>
    </row>
    <row r="128" spans="1:12">
      <c r="A128" s="37"/>
      <c r="B128" s="37"/>
      <c r="C128" s="290" t="s">
        <v>180</v>
      </c>
      <c r="D128" s="290"/>
      <c r="E128" s="290"/>
      <c r="F128" s="290"/>
      <c r="G128" s="290"/>
      <c r="H128" s="290"/>
      <c r="I128" s="70"/>
      <c r="J128" s="57"/>
      <c r="K128" s="39"/>
      <c r="L128" s="39"/>
    </row>
    <row r="129" spans="1:12">
      <c r="A129" s="252"/>
      <c r="B129" s="255">
        <v>14</v>
      </c>
      <c r="C129" s="291" t="s">
        <v>183</v>
      </c>
      <c r="D129" s="291"/>
      <c r="E129" s="291"/>
      <c r="F129" s="291"/>
      <c r="G129" s="291"/>
      <c r="H129" s="291"/>
      <c r="I129" s="69">
        <v>8000</v>
      </c>
      <c r="J129" s="55" t="s">
        <v>164</v>
      </c>
      <c r="K129" s="36">
        <v>190</v>
      </c>
      <c r="L129" s="36">
        <f t="shared" ref="L129" si="27">I129*K129</f>
        <v>1520000</v>
      </c>
    </row>
    <row r="130" spans="1:12">
      <c r="A130" s="37"/>
      <c r="B130" s="52"/>
      <c r="C130" s="289" t="s">
        <v>184</v>
      </c>
      <c r="D130" s="289"/>
      <c r="E130" s="289"/>
      <c r="F130" s="289"/>
      <c r="G130" s="289"/>
      <c r="H130" s="289"/>
      <c r="I130" s="70"/>
      <c r="J130" s="57"/>
      <c r="K130" s="39"/>
      <c r="L130" s="39"/>
    </row>
    <row r="131" spans="1:12">
      <c r="A131" s="252"/>
      <c r="B131" s="252">
        <v>15</v>
      </c>
      <c r="C131" s="290" t="s">
        <v>183</v>
      </c>
      <c r="D131" s="290"/>
      <c r="E131" s="290"/>
      <c r="F131" s="290"/>
      <c r="G131" s="290"/>
      <c r="H131" s="290"/>
      <c r="I131" s="69">
        <v>60000</v>
      </c>
      <c r="J131" s="55" t="s">
        <v>164</v>
      </c>
      <c r="K131" s="36">
        <v>200</v>
      </c>
      <c r="L131" s="36">
        <f t="shared" ref="L131" si="28">I131*K131</f>
        <v>12000000</v>
      </c>
    </row>
    <row r="132" spans="1:12">
      <c r="A132" s="37"/>
      <c r="B132" s="37"/>
      <c r="C132" s="290" t="s">
        <v>185</v>
      </c>
      <c r="D132" s="290"/>
      <c r="E132" s="290"/>
      <c r="F132" s="290"/>
      <c r="G132" s="290"/>
      <c r="H132" s="290"/>
      <c r="I132" s="70"/>
      <c r="J132" s="57"/>
      <c r="K132" s="39"/>
      <c r="L132" s="39"/>
    </row>
    <row r="133" spans="1:12">
      <c r="A133" s="252"/>
      <c r="B133" s="255">
        <v>16</v>
      </c>
      <c r="C133" s="291" t="s">
        <v>183</v>
      </c>
      <c r="D133" s="291"/>
      <c r="E133" s="291"/>
      <c r="F133" s="291"/>
      <c r="G133" s="291"/>
      <c r="H133" s="291"/>
      <c r="I133" s="69">
        <v>20000</v>
      </c>
      <c r="J133" s="55" t="s">
        <v>164</v>
      </c>
      <c r="K133" s="36">
        <v>400</v>
      </c>
      <c r="L133" s="36">
        <f t="shared" ref="L133" si="29">I133*K133</f>
        <v>8000000</v>
      </c>
    </row>
    <row r="134" spans="1:12">
      <c r="A134" s="37"/>
      <c r="B134" s="52"/>
      <c r="C134" s="289" t="s">
        <v>186</v>
      </c>
      <c r="D134" s="289"/>
      <c r="E134" s="289"/>
      <c r="F134" s="289"/>
      <c r="G134" s="289"/>
      <c r="H134" s="289"/>
      <c r="I134" s="70"/>
      <c r="J134" s="57"/>
      <c r="K134" s="39"/>
      <c r="L134" s="39"/>
    </row>
    <row r="135" spans="1:12">
      <c r="A135" s="252"/>
      <c r="B135" s="252">
        <v>17</v>
      </c>
      <c r="C135" s="290" t="s">
        <v>183</v>
      </c>
      <c r="D135" s="290"/>
      <c r="E135" s="290"/>
      <c r="F135" s="290"/>
      <c r="G135" s="290"/>
      <c r="H135" s="290"/>
      <c r="I135" s="69">
        <v>5000</v>
      </c>
      <c r="J135" s="55" t="s">
        <v>164</v>
      </c>
      <c r="K135" s="36">
        <v>500</v>
      </c>
      <c r="L135" s="36">
        <f t="shared" ref="L135" si="30">I135*K135</f>
        <v>2500000</v>
      </c>
    </row>
    <row r="136" spans="1:12">
      <c r="A136" s="37"/>
      <c r="B136" s="37"/>
      <c r="C136" s="290" t="s">
        <v>187</v>
      </c>
      <c r="D136" s="290"/>
      <c r="E136" s="290"/>
      <c r="F136" s="290"/>
      <c r="G136" s="290"/>
      <c r="H136" s="290"/>
      <c r="I136" s="70"/>
      <c r="J136" s="57"/>
      <c r="K136" s="39"/>
      <c r="L136" s="39"/>
    </row>
    <row r="137" spans="1:12">
      <c r="A137" s="252"/>
      <c r="B137" s="255">
        <v>18</v>
      </c>
      <c r="C137" s="291" t="s">
        <v>183</v>
      </c>
      <c r="D137" s="291"/>
      <c r="E137" s="291"/>
      <c r="F137" s="291"/>
      <c r="G137" s="291"/>
      <c r="H137" s="291"/>
      <c r="I137" s="69">
        <v>500</v>
      </c>
      <c r="J137" s="55" t="s">
        <v>164</v>
      </c>
      <c r="K137" s="36">
        <v>225</v>
      </c>
      <c r="L137" s="36">
        <f t="shared" ref="L137" si="31">I137*K137</f>
        <v>112500</v>
      </c>
    </row>
    <row r="138" spans="1:12">
      <c r="A138" s="37"/>
      <c r="B138" s="52"/>
      <c r="C138" s="289" t="s">
        <v>188</v>
      </c>
      <c r="D138" s="289"/>
      <c r="E138" s="289"/>
      <c r="F138" s="289"/>
      <c r="G138" s="289"/>
      <c r="H138" s="289"/>
      <c r="I138" s="70"/>
      <c r="J138" s="57"/>
      <c r="K138" s="39"/>
      <c r="L138" s="39"/>
    </row>
    <row r="139" spans="1:12">
      <c r="A139" s="252"/>
      <c r="B139" s="252">
        <v>19</v>
      </c>
      <c r="C139" s="290" t="s">
        <v>183</v>
      </c>
      <c r="D139" s="290"/>
      <c r="E139" s="290"/>
      <c r="F139" s="290"/>
      <c r="G139" s="290"/>
      <c r="H139" s="290"/>
      <c r="I139" s="69">
        <v>5000</v>
      </c>
      <c r="J139" s="55" t="s">
        <v>164</v>
      </c>
      <c r="K139" s="36">
        <v>100</v>
      </c>
      <c r="L139" s="36">
        <f t="shared" ref="L139" si="32">I139*K139</f>
        <v>500000</v>
      </c>
    </row>
    <row r="140" spans="1:12">
      <c r="A140" s="37"/>
      <c r="B140" s="37"/>
      <c r="C140" s="290" t="s">
        <v>189</v>
      </c>
      <c r="D140" s="290"/>
      <c r="E140" s="290"/>
      <c r="F140" s="290"/>
      <c r="G140" s="290"/>
      <c r="H140" s="290"/>
      <c r="I140" s="70"/>
      <c r="J140" s="57"/>
      <c r="K140" s="39"/>
      <c r="L140" s="39"/>
    </row>
    <row r="141" spans="1:12">
      <c r="A141" s="252"/>
      <c r="B141" s="255">
        <v>20</v>
      </c>
      <c r="C141" s="291" t="s">
        <v>183</v>
      </c>
      <c r="D141" s="291"/>
      <c r="E141" s="291"/>
      <c r="F141" s="291"/>
      <c r="G141" s="291"/>
      <c r="H141" s="291"/>
      <c r="I141" s="69">
        <v>5000</v>
      </c>
      <c r="J141" s="55" t="s">
        <v>164</v>
      </c>
      <c r="K141" s="36">
        <v>200</v>
      </c>
      <c r="L141" s="36">
        <f t="shared" ref="L141" si="33">I141*K141</f>
        <v>1000000</v>
      </c>
    </row>
    <row r="142" spans="1:12">
      <c r="A142" s="37"/>
      <c r="B142" s="52"/>
      <c r="C142" s="289" t="s">
        <v>190</v>
      </c>
      <c r="D142" s="289"/>
      <c r="E142" s="289"/>
      <c r="F142" s="289"/>
      <c r="G142" s="289"/>
      <c r="H142" s="289"/>
      <c r="I142" s="70"/>
      <c r="J142" s="57"/>
      <c r="K142" s="39"/>
      <c r="L142" s="39"/>
    </row>
    <row r="143" spans="1:12">
      <c r="A143" s="252"/>
      <c r="B143" s="252">
        <v>21</v>
      </c>
      <c r="C143" s="290" t="s">
        <v>183</v>
      </c>
      <c r="D143" s="290"/>
      <c r="E143" s="290"/>
      <c r="F143" s="290"/>
      <c r="G143" s="290"/>
      <c r="H143" s="290"/>
      <c r="I143" s="69">
        <v>100</v>
      </c>
      <c r="J143" s="55" t="s">
        <v>191</v>
      </c>
      <c r="K143" s="36">
        <v>18000</v>
      </c>
      <c r="L143" s="36">
        <f t="shared" ref="L143" si="34">I143*K143</f>
        <v>1800000</v>
      </c>
    </row>
    <row r="144" spans="1:12">
      <c r="A144" s="37"/>
      <c r="B144" s="37"/>
      <c r="C144" s="290" t="s">
        <v>192</v>
      </c>
      <c r="D144" s="290"/>
      <c r="E144" s="290"/>
      <c r="F144" s="290"/>
      <c r="G144" s="290"/>
      <c r="H144" s="290"/>
      <c r="I144" s="70"/>
      <c r="J144" s="57"/>
      <c r="K144" s="39"/>
      <c r="L144" s="39"/>
    </row>
    <row r="145" spans="1:12">
      <c r="A145" s="252"/>
      <c r="B145" s="255">
        <v>22</v>
      </c>
      <c r="C145" s="291" t="s">
        <v>183</v>
      </c>
      <c r="D145" s="291"/>
      <c r="E145" s="291"/>
      <c r="F145" s="291"/>
      <c r="G145" s="291"/>
      <c r="H145" s="291"/>
      <c r="I145" s="69">
        <v>300</v>
      </c>
      <c r="J145" s="55" t="s">
        <v>191</v>
      </c>
      <c r="K145" s="36">
        <v>9000</v>
      </c>
      <c r="L145" s="36">
        <f t="shared" ref="L145" si="35">I145*K145</f>
        <v>2700000</v>
      </c>
    </row>
    <row r="146" spans="1:12">
      <c r="A146" s="37"/>
      <c r="B146" s="52"/>
      <c r="C146" s="289" t="s">
        <v>193</v>
      </c>
      <c r="D146" s="289"/>
      <c r="E146" s="289"/>
      <c r="F146" s="289"/>
      <c r="G146" s="289"/>
      <c r="H146" s="289"/>
      <c r="I146" s="70"/>
      <c r="J146" s="57"/>
      <c r="K146" s="39"/>
      <c r="L146" s="39"/>
    </row>
    <row r="147" spans="1:12">
      <c r="A147" s="252"/>
      <c r="B147" s="252">
        <v>23</v>
      </c>
      <c r="C147" s="290" t="s">
        <v>183</v>
      </c>
      <c r="D147" s="290"/>
      <c r="E147" s="290"/>
      <c r="F147" s="290"/>
      <c r="G147" s="290"/>
      <c r="H147" s="290"/>
      <c r="I147" s="69">
        <v>500</v>
      </c>
      <c r="J147" s="55" t="s">
        <v>191</v>
      </c>
      <c r="K147" s="36">
        <v>6000</v>
      </c>
      <c r="L147" s="36">
        <f t="shared" ref="L147" si="36">I147*K147</f>
        <v>3000000</v>
      </c>
    </row>
    <row r="148" spans="1:12">
      <c r="A148" s="37"/>
      <c r="B148" s="37"/>
      <c r="C148" s="290" t="s">
        <v>194</v>
      </c>
      <c r="D148" s="290"/>
      <c r="E148" s="290"/>
      <c r="F148" s="290"/>
      <c r="G148" s="290"/>
      <c r="H148" s="290"/>
      <c r="I148" s="70"/>
      <c r="J148" s="57"/>
      <c r="K148" s="39"/>
      <c r="L148" s="39"/>
    </row>
    <row r="149" spans="1:12">
      <c r="A149" s="252"/>
      <c r="B149" s="255">
        <v>24</v>
      </c>
      <c r="C149" s="291" t="s">
        <v>183</v>
      </c>
      <c r="D149" s="291"/>
      <c r="E149" s="291"/>
      <c r="F149" s="291"/>
      <c r="G149" s="291"/>
      <c r="H149" s="291"/>
      <c r="I149" s="69">
        <v>100</v>
      </c>
      <c r="J149" s="55" t="s">
        <v>191</v>
      </c>
      <c r="K149" s="36">
        <v>4500</v>
      </c>
      <c r="L149" s="36">
        <f t="shared" ref="L149" si="37">I149*K149</f>
        <v>450000</v>
      </c>
    </row>
    <row r="150" spans="1:12">
      <c r="A150" s="37"/>
      <c r="B150" s="52"/>
      <c r="C150" s="289" t="s">
        <v>195</v>
      </c>
      <c r="D150" s="289"/>
      <c r="E150" s="289"/>
      <c r="F150" s="289"/>
      <c r="G150" s="289"/>
      <c r="H150" s="289"/>
      <c r="I150" s="70"/>
      <c r="J150" s="57"/>
      <c r="K150" s="39"/>
      <c r="L150" s="39"/>
    </row>
    <row r="151" spans="1:12">
      <c r="A151" s="252"/>
      <c r="B151" s="252">
        <v>25</v>
      </c>
      <c r="C151" s="290" t="s">
        <v>183</v>
      </c>
      <c r="D151" s="290"/>
      <c r="E151" s="290"/>
      <c r="F151" s="290"/>
      <c r="G151" s="290"/>
      <c r="H151" s="290"/>
      <c r="I151" s="69">
        <v>200</v>
      </c>
      <c r="J151" s="55" t="s">
        <v>191</v>
      </c>
      <c r="K151" s="36">
        <v>20000</v>
      </c>
      <c r="L151" s="36">
        <f t="shared" ref="L151" si="38">I151*K151</f>
        <v>4000000</v>
      </c>
    </row>
    <row r="152" spans="1:12">
      <c r="A152" s="37"/>
      <c r="B152" s="37"/>
      <c r="C152" s="290" t="s">
        <v>196</v>
      </c>
      <c r="D152" s="290"/>
      <c r="E152" s="290"/>
      <c r="F152" s="290"/>
      <c r="G152" s="290"/>
      <c r="H152" s="290"/>
      <c r="I152" s="70"/>
      <c r="J152" s="57"/>
      <c r="K152" s="39"/>
      <c r="L152" s="39"/>
    </row>
    <row r="153" spans="1:12">
      <c r="A153" s="252"/>
      <c r="B153" s="255">
        <v>26</v>
      </c>
      <c r="C153" s="291" t="s">
        <v>183</v>
      </c>
      <c r="D153" s="291"/>
      <c r="E153" s="291"/>
      <c r="F153" s="291"/>
      <c r="G153" s="291"/>
      <c r="H153" s="291"/>
      <c r="I153" s="69">
        <v>300</v>
      </c>
      <c r="J153" s="55" t="s">
        <v>191</v>
      </c>
      <c r="K153" s="36">
        <v>10000</v>
      </c>
      <c r="L153" s="36">
        <f t="shared" ref="L153" si="39">I153*K153</f>
        <v>3000000</v>
      </c>
    </row>
    <row r="154" spans="1:12">
      <c r="A154" s="37"/>
      <c r="B154" s="52"/>
      <c r="C154" s="289" t="s">
        <v>197</v>
      </c>
      <c r="D154" s="289"/>
      <c r="E154" s="289"/>
      <c r="F154" s="289"/>
      <c r="G154" s="289"/>
      <c r="H154" s="289"/>
      <c r="I154" s="70"/>
      <c r="J154" s="57"/>
      <c r="K154" s="39"/>
      <c r="L154" s="39"/>
    </row>
    <row r="155" spans="1:12">
      <c r="A155" s="252"/>
      <c r="B155" s="252">
        <v>27</v>
      </c>
      <c r="C155" s="290" t="s">
        <v>183</v>
      </c>
      <c r="D155" s="290"/>
      <c r="E155" s="290"/>
      <c r="F155" s="290"/>
      <c r="G155" s="290"/>
      <c r="H155" s="290"/>
      <c r="I155" s="69">
        <v>700</v>
      </c>
      <c r="J155" s="55" t="s">
        <v>191</v>
      </c>
      <c r="K155" s="36">
        <v>6700</v>
      </c>
      <c r="L155" s="36">
        <f t="shared" ref="L155" si="40">I155*K155</f>
        <v>4690000</v>
      </c>
    </row>
    <row r="156" spans="1:12">
      <c r="A156" s="37"/>
      <c r="B156" s="37"/>
      <c r="C156" s="290" t="s">
        <v>198</v>
      </c>
      <c r="D156" s="290"/>
      <c r="E156" s="290"/>
      <c r="F156" s="290"/>
      <c r="G156" s="290"/>
      <c r="H156" s="290"/>
      <c r="I156" s="70"/>
      <c r="J156" s="57"/>
      <c r="K156" s="39"/>
      <c r="L156" s="39"/>
    </row>
    <row r="157" spans="1:12">
      <c r="A157" s="252"/>
      <c r="B157" s="255">
        <v>28</v>
      </c>
      <c r="C157" s="291" t="s">
        <v>183</v>
      </c>
      <c r="D157" s="291"/>
      <c r="E157" s="291"/>
      <c r="F157" s="291"/>
      <c r="G157" s="291"/>
      <c r="H157" s="291"/>
      <c r="I157" s="69">
        <v>300</v>
      </c>
      <c r="J157" s="55" t="s">
        <v>191</v>
      </c>
      <c r="K157" s="36">
        <v>5000</v>
      </c>
      <c r="L157" s="36">
        <f t="shared" ref="L157" si="41">I157*K157</f>
        <v>1500000</v>
      </c>
    </row>
    <row r="158" spans="1:12">
      <c r="A158" s="37"/>
      <c r="B158" s="52"/>
      <c r="C158" s="289" t="s">
        <v>199</v>
      </c>
      <c r="D158" s="289"/>
      <c r="E158" s="289"/>
      <c r="F158" s="289"/>
      <c r="G158" s="289"/>
      <c r="H158" s="289"/>
      <c r="I158" s="70"/>
      <c r="J158" s="57"/>
      <c r="K158" s="39"/>
      <c r="L158" s="39"/>
    </row>
    <row r="159" spans="1:12">
      <c r="A159" s="252"/>
      <c r="B159" s="252">
        <v>29</v>
      </c>
      <c r="C159" s="290" t="s">
        <v>183</v>
      </c>
      <c r="D159" s="290"/>
      <c r="E159" s="290"/>
      <c r="F159" s="290"/>
      <c r="G159" s="290"/>
      <c r="H159" s="290"/>
      <c r="I159" s="69">
        <v>240</v>
      </c>
      <c r="J159" s="55" t="s">
        <v>191</v>
      </c>
      <c r="K159" s="36">
        <v>3350</v>
      </c>
      <c r="L159" s="36">
        <f t="shared" ref="L159" si="42">I159*K159</f>
        <v>804000</v>
      </c>
    </row>
    <row r="160" spans="1:12">
      <c r="A160" s="37"/>
      <c r="B160" s="37"/>
      <c r="C160" s="290" t="s">
        <v>200</v>
      </c>
      <c r="D160" s="290"/>
      <c r="E160" s="290"/>
      <c r="F160" s="290"/>
      <c r="G160" s="290"/>
      <c r="H160" s="290"/>
      <c r="I160" s="70"/>
      <c r="J160" s="57"/>
      <c r="K160" s="39"/>
      <c r="L160" s="39"/>
    </row>
    <row r="161" spans="1:12">
      <c r="A161" s="252"/>
      <c r="B161" s="255">
        <v>30</v>
      </c>
      <c r="C161" s="291" t="s">
        <v>183</v>
      </c>
      <c r="D161" s="291"/>
      <c r="E161" s="291"/>
      <c r="F161" s="291"/>
      <c r="G161" s="291"/>
      <c r="H161" s="291"/>
      <c r="I161" s="69">
        <v>200</v>
      </c>
      <c r="J161" s="55" t="s">
        <v>191</v>
      </c>
      <c r="K161" s="36">
        <v>30000</v>
      </c>
      <c r="L161" s="36">
        <f t="shared" ref="L161" si="43">I161*K161</f>
        <v>6000000</v>
      </c>
    </row>
    <row r="162" spans="1:12">
      <c r="A162" s="37"/>
      <c r="B162" s="52"/>
      <c r="C162" s="289" t="s">
        <v>201</v>
      </c>
      <c r="D162" s="289"/>
      <c r="E162" s="289"/>
      <c r="F162" s="289"/>
      <c r="G162" s="289"/>
      <c r="H162" s="289"/>
      <c r="I162" s="70"/>
      <c r="J162" s="57"/>
      <c r="K162" s="39"/>
      <c r="L162" s="39"/>
    </row>
    <row r="163" spans="1:12">
      <c r="A163" s="252"/>
      <c r="B163" s="252">
        <v>31</v>
      </c>
      <c r="C163" s="290" t="s">
        <v>183</v>
      </c>
      <c r="D163" s="290"/>
      <c r="E163" s="290"/>
      <c r="F163" s="290"/>
      <c r="G163" s="290"/>
      <c r="H163" s="290"/>
      <c r="I163" s="69">
        <v>200</v>
      </c>
      <c r="J163" s="55" t="s">
        <v>191</v>
      </c>
      <c r="K163" s="36">
        <v>15000</v>
      </c>
      <c r="L163" s="36">
        <f t="shared" ref="L163" si="44">I163*K163</f>
        <v>3000000</v>
      </c>
    </row>
    <row r="164" spans="1:12">
      <c r="A164" s="37"/>
      <c r="B164" s="37"/>
      <c r="C164" s="290" t="s">
        <v>202</v>
      </c>
      <c r="D164" s="290"/>
      <c r="E164" s="290"/>
      <c r="F164" s="290"/>
      <c r="G164" s="290"/>
      <c r="H164" s="290"/>
      <c r="I164" s="70"/>
      <c r="J164" s="57"/>
      <c r="K164" s="39"/>
      <c r="L164" s="39"/>
    </row>
    <row r="165" spans="1:12">
      <c r="A165" s="252"/>
      <c r="B165" s="255">
        <v>32</v>
      </c>
      <c r="C165" s="291" t="s">
        <v>183</v>
      </c>
      <c r="D165" s="291"/>
      <c r="E165" s="291"/>
      <c r="F165" s="291"/>
      <c r="G165" s="291"/>
      <c r="H165" s="291"/>
      <c r="I165" s="69">
        <v>480</v>
      </c>
      <c r="J165" s="55" t="s">
        <v>191</v>
      </c>
      <c r="K165" s="36">
        <v>8500</v>
      </c>
      <c r="L165" s="36">
        <f t="shared" ref="L165" si="45">I165*K165</f>
        <v>4080000</v>
      </c>
    </row>
    <row r="166" spans="1:12">
      <c r="A166" s="37"/>
      <c r="B166" s="52"/>
      <c r="C166" s="289" t="s">
        <v>203</v>
      </c>
      <c r="D166" s="289"/>
      <c r="E166" s="289"/>
      <c r="F166" s="289"/>
      <c r="G166" s="289"/>
      <c r="H166" s="289"/>
      <c r="I166" s="70"/>
      <c r="J166" s="57"/>
      <c r="K166" s="39"/>
      <c r="L166" s="39"/>
    </row>
    <row r="167" spans="1:12">
      <c r="A167" s="252"/>
      <c r="B167" s="252">
        <v>33</v>
      </c>
      <c r="C167" s="290" t="s">
        <v>183</v>
      </c>
      <c r="D167" s="290"/>
      <c r="E167" s="290"/>
      <c r="F167" s="290"/>
      <c r="G167" s="290"/>
      <c r="H167" s="290"/>
      <c r="I167" s="69">
        <v>240</v>
      </c>
      <c r="J167" s="55" t="s">
        <v>191</v>
      </c>
      <c r="K167" s="36">
        <v>7000</v>
      </c>
      <c r="L167" s="36">
        <f t="shared" ref="L167" si="46">I167*K167</f>
        <v>1680000</v>
      </c>
    </row>
    <row r="168" spans="1:12">
      <c r="A168" s="37"/>
      <c r="B168" s="37"/>
      <c r="C168" s="290" t="s">
        <v>204</v>
      </c>
      <c r="D168" s="290"/>
      <c r="E168" s="290"/>
      <c r="F168" s="290"/>
      <c r="G168" s="290"/>
      <c r="H168" s="290"/>
      <c r="I168" s="70"/>
      <c r="J168" s="57"/>
      <c r="K168" s="39"/>
      <c r="L168" s="39"/>
    </row>
    <row r="169" spans="1:12">
      <c r="A169" s="252"/>
      <c r="B169" s="255">
        <v>34</v>
      </c>
      <c r="C169" s="291" t="s">
        <v>183</v>
      </c>
      <c r="D169" s="291"/>
      <c r="E169" s="291"/>
      <c r="F169" s="291"/>
      <c r="G169" s="291"/>
      <c r="H169" s="291"/>
      <c r="I169" s="69">
        <v>500</v>
      </c>
      <c r="J169" s="55" t="s">
        <v>191</v>
      </c>
      <c r="K169" s="36">
        <v>5000</v>
      </c>
      <c r="L169" s="36">
        <f t="shared" ref="L169" si="47">I169*K169</f>
        <v>2500000</v>
      </c>
    </row>
    <row r="170" spans="1:12">
      <c r="A170" s="37"/>
      <c r="B170" s="52"/>
      <c r="C170" s="289" t="s">
        <v>205</v>
      </c>
      <c r="D170" s="289"/>
      <c r="E170" s="289"/>
      <c r="F170" s="289"/>
      <c r="G170" s="289"/>
      <c r="H170" s="289"/>
      <c r="I170" s="70"/>
      <c r="J170" s="57"/>
      <c r="K170" s="39"/>
      <c r="L170" s="39"/>
    </row>
    <row r="171" spans="1:12">
      <c r="A171" s="252"/>
      <c r="B171" s="252">
        <v>35</v>
      </c>
      <c r="C171" s="290" t="s">
        <v>206</v>
      </c>
      <c r="D171" s="290"/>
      <c r="E171" s="290"/>
      <c r="F171" s="290"/>
      <c r="G171" s="290"/>
      <c r="H171" s="290"/>
      <c r="I171" s="69">
        <v>59</v>
      </c>
      <c r="J171" s="55" t="s">
        <v>182</v>
      </c>
      <c r="K171" s="36">
        <v>2000</v>
      </c>
      <c r="L171" s="36">
        <f t="shared" ref="L171" si="48">I171*K171</f>
        <v>118000</v>
      </c>
    </row>
    <row r="172" spans="1:12">
      <c r="A172" s="37"/>
      <c r="B172" s="37"/>
      <c r="C172" s="290" t="s">
        <v>180</v>
      </c>
      <c r="D172" s="290"/>
      <c r="E172" s="290"/>
      <c r="F172" s="290"/>
      <c r="G172" s="290"/>
      <c r="H172" s="290"/>
      <c r="I172" s="70"/>
      <c r="J172" s="57"/>
      <c r="K172" s="39"/>
      <c r="L172" s="39"/>
    </row>
    <row r="173" spans="1:12">
      <c r="A173" s="252"/>
      <c r="B173" s="255">
        <v>36</v>
      </c>
      <c r="C173" s="291" t="s">
        <v>207</v>
      </c>
      <c r="D173" s="291"/>
      <c r="E173" s="291"/>
      <c r="F173" s="291"/>
      <c r="G173" s="291"/>
      <c r="H173" s="291"/>
      <c r="I173" s="69">
        <v>500</v>
      </c>
      <c r="J173" s="55" t="s">
        <v>182</v>
      </c>
      <c r="K173" s="36">
        <v>7500</v>
      </c>
      <c r="L173" s="36">
        <f t="shared" ref="L173" si="49">I173*K173</f>
        <v>3750000</v>
      </c>
    </row>
    <row r="174" spans="1:12">
      <c r="A174" s="37"/>
      <c r="B174" s="52"/>
      <c r="C174" s="289" t="s">
        <v>180</v>
      </c>
      <c r="D174" s="289"/>
      <c r="E174" s="289"/>
      <c r="F174" s="289"/>
      <c r="G174" s="289"/>
      <c r="H174" s="289"/>
      <c r="I174" s="70"/>
      <c r="J174" s="57"/>
      <c r="K174" s="39"/>
      <c r="L174" s="39"/>
    </row>
    <row r="175" spans="1:12">
      <c r="A175" s="252"/>
      <c r="B175" s="252">
        <v>37</v>
      </c>
      <c r="C175" s="290" t="s">
        <v>208</v>
      </c>
      <c r="D175" s="290"/>
      <c r="E175" s="290"/>
      <c r="F175" s="290"/>
      <c r="G175" s="290"/>
      <c r="H175" s="290"/>
      <c r="I175" s="69">
        <v>500</v>
      </c>
      <c r="J175" s="55" t="s">
        <v>182</v>
      </c>
      <c r="K175" s="36">
        <v>4500</v>
      </c>
      <c r="L175" s="36">
        <f t="shared" ref="L175" si="50">I175*K175</f>
        <v>2250000</v>
      </c>
    </row>
    <row r="176" spans="1:12">
      <c r="A176" s="37"/>
      <c r="B176" s="37"/>
      <c r="C176" s="290" t="s">
        <v>209</v>
      </c>
      <c r="D176" s="290"/>
      <c r="E176" s="290"/>
      <c r="F176" s="290"/>
      <c r="G176" s="290"/>
      <c r="H176" s="290"/>
      <c r="I176" s="70"/>
      <c r="J176" s="57"/>
      <c r="K176" s="39"/>
      <c r="L176" s="39"/>
    </row>
    <row r="177" spans="1:12">
      <c r="A177" s="252"/>
      <c r="B177" s="255">
        <v>38</v>
      </c>
      <c r="C177" s="291" t="s">
        <v>208</v>
      </c>
      <c r="D177" s="291"/>
      <c r="E177" s="291"/>
      <c r="F177" s="291"/>
      <c r="G177" s="291"/>
      <c r="H177" s="291"/>
      <c r="I177" s="69">
        <v>500</v>
      </c>
      <c r="J177" s="55" t="s">
        <v>182</v>
      </c>
      <c r="K177" s="36">
        <v>750</v>
      </c>
      <c r="L177" s="36">
        <f t="shared" ref="L177" si="51">I177*K177</f>
        <v>375000</v>
      </c>
    </row>
    <row r="178" spans="1:12">
      <c r="A178" s="37"/>
      <c r="B178" s="52"/>
      <c r="C178" s="289" t="s">
        <v>210</v>
      </c>
      <c r="D178" s="289"/>
      <c r="E178" s="289"/>
      <c r="F178" s="289"/>
      <c r="G178" s="289"/>
      <c r="H178" s="289"/>
      <c r="I178" s="70"/>
      <c r="J178" s="57"/>
      <c r="K178" s="39"/>
      <c r="L178" s="39"/>
    </row>
    <row r="179" spans="1:12">
      <c r="A179" s="252"/>
      <c r="B179" s="252">
        <v>39</v>
      </c>
      <c r="C179" s="290" t="s">
        <v>208</v>
      </c>
      <c r="D179" s="290"/>
      <c r="E179" s="290"/>
      <c r="F179" s="290"/>
      <c r="G179" s="290"/>
      <c r="H179" s="290"/>
      <c r="I179" s="69">
        <v>500</v>
      </c>
      <c r="J179" s="55" t="s">
        <v>182</v>
      </c>
      <c r="K179" s="36">
        <v>600</v>
      </c>
      <c r="L179" s="36">
        <f t="shared" ref="L179" si="52">I179*K179</f>
        <v>300000</v>
      </c>
    </row>
    <row r="180" spans="1:12">
      <c r="A180" s="37"/>
      <c r="B180" s="37"/>
      <c r="C180" s="290" t="s">
        <v>211</v>
      </c>
      <c r="D180" s="290"/>
      <c r="E180" s="290"/>
      <c r="F180" s="290"/>
      <c r="G180" s="290"/>
      <c r="H180" s="290"/>
      <c r="I180" s="70"/>
      <c r="J180" s="57"/>
      <c r="K180" s="39"/>
      <c r="L180" s="39"/>
    </row>
    <row r="181" spans="1:12">
      <c r="A181" s="252"/>
      <c r="B181" s="255">
        <v>40</v>
      </c>
      <c r="C181" s="291" t="s">
        <v>208</v>
      </c>
      <c r="D181" s="291"/>
      <c r="E181" s="291"/>
      <c r="F181" s="291"/>
      <c r="G181" s="291"/>
      <c r="H181" s="291"/>
      <c r="I181" s="69">
        <v>500</v>
      </c>
      <c r="J181" s="55" t="s">
        <v>182</v>
      </c>
      <c r="K181" s="36">
        <v>1200</v>
      </c>
      <c r="L181" s="36">
        <f t="shared" ref="L181" si="53">I181*K181</f>
        <v>600000</v>
      </c>
    </row>
    <row r="182" spans="1:12">
      <c r="A182" s="37"/>
      <c r="B182" s="52"/>
      <c r="C182" s="289" t="s">
        <v>212</v>
      </c>
      <c r="D182" s="289"/>
      <c r="E182" s="289"/>
      <c r="F182" s="289"/>
      <c r="G182" s="289"/>
      <c r="H182" s="289"/>
      <c r="I182" s="70"/>
      <c r="J182" s="57"/>
      <c r="K182" s="39"/>
      <c r="L182" s="39"/>
    </row>
    <row r="183" spans="1:12">
      <c r="A183" s="252"/>
      <c r="B183" s="252">
        <v>41</v>
      </c>
      <c r="C183" s="290" t="s">
        <v>208</v>
      </c>
      <c r="D183" s="290"/>
      <c r="E183" s="290"/>
      <c r="F183" s="290"/>
      <c r="G183" s="290"/>
      <c r="H183" s="290"/>
      <c r="I183" s="69">
        <v>500</v>
      </c>
      <c r="J183" s="55" t="s">
        <v>182</v>
      </c>
      <c r="K183" s="36">
        <v>2250</v>
      </c>
      <c r="L183" s="36">
        <f t="shared" ref="L183" si="54">I183*K183</f>
        <v>1125000</v>
      </c>
    </row>
    <row r="184" spans="1:12">
      <c r="A184" s="37"/>
      <c r="B184" s="37"/>
      <c r="C184" s="290" t="s">
        <v>213</v>
      </c>
      <c r="D184" s="290"/>
      <c r="E184" s="290"/>
      <c r="F184" s="290"/>
      <c r="G184" s="290"/>
      <c r="H184" s="290"/>
      <c r="I184" s="70"/>
      <c r="J184" s="57"/>
      <c r="K184" s="39"/>
      <c r="L184" s="39"/>
    </row>
    <row r="185" spans="1:12">
      <c r="A185" s="252"/>
      <c r="B185" s="255">
        <v>42</v>
      </c>
      <c r="C185" s="291" t="s">
        <v>214</v>
      </c>
      <c r="D185" s="291"/>
      <c r="E185" s="291"/>
      <c r="F185" s="291"/>
      <c r="G185" s="291"/>
      <c r="H185" s="291"/>
      <c r="I185" s="69">
        <v>100</v>
      </c>
      <c r="J185" s="55" t="s">
        <v>182</v>
      </c>
      <c r="K185" s="36">
        <v>15000</v>
      </c>
      <c r="L185" s="36">
        <f t="shared" ref="L185" si="55">I185*K185</f>
        <v>1500000</v>
      </c>
    </row>
    <row r="186" spans="1:12">
      <c r="A186" s="37"/>
      <c r="B186" s="52"/>
      <c r="C186" s="289" t="s">
        <v>215</v>
      </c>
      <c r="D186" s="289"/>
      <c r="E186" s="289"/>
      <c r="F186" s="289"/>
      <c r="G186" s="289"/>
      <c r="H186" s="289"/>
      <c r="I186" s="70"/>
      <c r="J186" s="57"/>
      <c r="K186" s="39"/>
      <c r="L186" s="39"/>
    </row>
    <row r="187" spans="1:12">
      <c r="A187" s="252"/>
      <c r="B187" s="252">
        <v>43</v>
      </c>
      <c r="C187" s="290" t="s">
        <v>216</v>
      </c>
      <c r="D187" s="290"/>
      <c r="E187" s="290"/>
      <c r="F187" s="290"/>
      <c r="G187" s="290"/>
      <c r="H187" s="290"/>
      <c r="I187" s="69">
        <v>100</v>
      </c>
      <c r="J187" s="55" t="s">
        <v>182</v>
      </c>
      <c r="K187" s="36">
        <v>2000</v>
      </c>
      <c r="L187" s="36">
        <f t="shared" ref="L187" si="56">I187*K187</f>
        <v>200000</v>
      </c>
    </row>
    <row r="188" spans="1:12">
      <c r="A188" s="37"/>
      <c r="B188" s="37"/>
      <c r="C188" s="290" t="s">
        <v>217</v>
      </c>
      <c r="D188" s="290"/>
      <c r="E188" s="290"/>
      <c r="F188" s="290"/>
      <c r="G188" s="290"/>
      <c r="H188" s="290"/>
      <c r="I188" s="70"/>
      <c r="J188" s="57"/>
      <c r="K188" s="39"/>
      <c r="L188" s="39"/>
    </row>
    <row r="189" spans="1:12">
      <c r="A189" s="252"/>
      <c r="B189" s="255">
        <v>44</v>
      </c>
      <c r="C189" s="291" t="s">
        <v>216</v>
      </c>
      <c r="D189" s="291"/>
      <c r="E189" s="291"/>
      <c r="F189" s="291"/>
      <c r="G189" s="291"/>
      <c r="H189" s="291"/>
      <c r="I189" s="69">
        <v>500</v>
      </c>
      <c r="J189" s="55" t="s">
        <v>182</v>
      </c>
      <c r="K189" s="36">
        <v>2000</v>
      </c>
      <c r="L189" s="36">
        <f t="shared" ref="L189" si="57">I189*K189</f>
        <v>1000000</v>
      </c>
    </row>
    <row r="190" spans="1:12">
      <c r="A190" s="37"/>
      <c r="B190" s="52"/>
      <c r="C190" s="289" t="s">
        <v>218</v>
      </c>
      <c r="D190" s="289"/>
      <c r="E190" s="289"/>
      <c r="F190" s="289"/>
      <c r="G190" s="289"/>
      <c r="H190" s="289"/>
      <c r="I190" s="70"/>
      <c r="J190" s="57"/>
      <c r="K190" s="39"/>
      <c r="L190" s="39"/>
    </row>
    <row r="191" spans="1:12">
      <c r="A191" s="252"/>
      <c r="B191" s="255">
        <v>45</v>
      </c>
      <c r="C191" s="291" t="s">
        <v>219</v>
      </c>
      <c r="D191" s="291"/>
      <c r="E191" s="291"/>
      <c r="F191" s="291"/>
      <c r="G191" s="291"/>
      <c r="H191" s="291"/>
      <c r="I191" s="69">
        <v>180</v>
      </c>
      <c r="J191" s="55" t="s">
        <v>220</v>
      </c>
      <c r="K191" s="36">
        <v>10000</v>
      </c>
      <c r="L191" s="36">
        <f t="shared" ref="L191" si="58">I191*K191</f>
        <v>1800000</v>
      </c>
    </row>
    <row r="192" spans="1:12">
      <c r="A192" s="37"/>
      <c r="B192" s="52"/>
      <c r="C192" s="289" t="s">
        <v>180</v>
      </c>
      <c r="D192" s="289"/>
      <c r="E192" s="289"/>
      <c r="F192" s="289"/>
      <c r="G192" s="289"/>
      <c r="H192" s="289"/>
      <c r="I192" s="70"/>
      <c r="J192" s="57"/>
      <c r="K192" s="39"/>
      <c r="L192" s="39"/>
    </row>
    <row r="193" spans="1:12">
      <c r="A193" s="252"/>
      <c r="B193" s="252">
        <v>46</v>
      </c>
      <c r="C193" s="290" t="s">
        <v>221</v>
      </c>
      <c r="D193" s="290"/>
      <c r="E193" s="290"/>
      <c r="F193" s="290"/>
      <c r="G193" s="290"/>
      <c r="H193" s="290"/>
      <c r="I193" s="69">
        <v>80</v>
      </c>
      <c r="J193" s="55" t="s">
        <v>220</v>
      </c>
      <c r="K193" s="36">
        <v>17500</v>
      </c>
      <c r="L193" s="36">
        <f t="shared" ref="L193" si="59">I193*K193</f>
        <v>1400000</v>
      </c>
    </row>
    <row r="194" spans="1:12">
      <c r="A194" s="37"/>
      <c r="B194" s="37"/>
      <c r="C194" s="290" t="s">
        <v>180</v>
      </c>
      <c r="D194" s="290"/>
      <c r="E194" s="290"/>
      <c r="F194" s="290"/>
      <c r="G194" s="290"/>
      <c r="H194" s="290"/>
      <c r="I194" s="70"/>
      <c r="J194" s="57"/>
      <c r="K194" s="39"/>
      <c r="L194" s="39"/>
    </row>
    <row r="195" spans="1:12">
      <c r="A195" s="252"/>
      <c r="B195" s="255">
        <v>47</v>
      </c>
      <c r="C195" s="291" t="s">
        <v>222</v>
      </c>
      <c r="D195" s="291"/>
      <c r="E195" s="291"/>
      <c r="F195" s="291"/>
      <c r="G195" s="291"/>
      <c r="H195" s="291"/>
      <c r="I195" s="69">
        <v>24</v>
      </c>
      <c r="J195" s="55" t="s">
        <v>220</v>
      </c>
      <c r="K195" s="36">
        <v>42500</v>
      </c>
      <c r="L195" s="36">
        <f t="shared" ref="L195" si="60">I195*K195</f>
        <v>1020000</v>
      </c>
    </row>
    <row r="196" spans="1:12">
      <c r="A196" s="37"/>
      <c r="B196" s="52"/>
      <c r="C196" s="289" t="s">
        <v>180</v>
      </c>
      <c r="D196" s="289"/>
      <c r="E196" s="289"/>
      <c r="F196" s="289"/>
      <c r="G196" s="289"/>
      <c r="H196" s="289"/>
      <c r="I196" s="70"/>
      <c r="J196" s="57"/>
      <c r="K196" s="39"/>
      <c r="L196" s="39"/>
    </row>
    <row r="197" spans="1:12">
      <c r="A197" s="252"/>
      <c r="B197" s="252">
        <v>48</v>
      </c>
      <c r="C197" s="290" t="s">
        <v>223</v>
      </c>
      <c r="D197" s="290"/>
      <c r="E197" s="290"/>
      <c r="F197" s="290"/>
      <c r="G197" s="290"/>
      <c r="H197" s="290"/>
      <c r="I197" s="69">
        <v>800</v>
      </c>
      <c r="J197" s="55" t="s">
        <v>191</v>
      </c>
      <c r="K197" s="36">
        <v>55000</v>
      </c>
      <c r="L197" s="36">
        <f t="shared" ref="L197" si="61">I197*K197</f>
        <v>44000000</v>
      </c>
    </row>
    <row r="198" spans="1:12">
      <c r="A198" s="37"/>
      <c r="B198" s="52"/>
      <c r="C198" s="290" t="s">
        <v>224</v>
      </c>
      <c r="D198" s="290"/>
      <c r="E198" s="290"/>
      <c r="F198" s="290"/>
      <c r="G198" s="290"/>
      <c r="H198" s="290"/>
      <c r="I198" s="70"/>
      <c r="J198" s="57"/>
      <c r="K198" s="39"/>
      <c r="L198" s="39"/>
    </row>
    <row r="199" spans="1:12">
      <c r="A199" s="252"/>
      <c r="B199" s="252">
        <v>49</v>
      </c>
      <c r="C199" s="291" t="s">
        <v>223</v>
      </c>
      <c r="D199" s="291"/>
      <c r="E199" s="291"/>
      <c r="F199" s="291"/>
      <c r="G199" s="291"/>
      <c r="H199" s="291"/>
      <c r="I199" s="69">
        <v>200</v>
      </c>
      <c r="J199" s="55" t="s">
        <v>191</v>
      </c>
      <c r="K199" s="36">
        <v>55000</v>
      </c>
      <c r="L199" s="36">
        <f t="shared" ref="L199" si="62">I199*K199</f>
        <v>11000000</v>
      </c>
    </row>
    <row r="200" spans="1:12">
      <c r="A200" s="37"/>
      <c r="B200" s="37"/>
      <c r="C200" s="289" t="s">
        <v>225</v>
      </c>
      <c r="D200" s="289"/>
      <c r="E200" s="289"/>
      <c r="F200" s="289"/>
      <c r="G200" s="289"/>
      <c r="H200" s="289"/>
      <c r="I200" s="70"/>
      <c r="J200" s="57"/>
      <c r="K200" s="39"/>
      <c r="L200" s="39"/>
    </row>
    <row r="201" spans="1:12">
      <c r="A201" s="252"/>
      <c r="B201" s="255">
        <v>50</v>
      </c>
      <c r="C201" s="290" t="s">
        <v>223</v>
      </c>
      <c r="D201" s="290"/>
      <c r="E201" s="290"/>
      <c r="F201" s="290"/>
      <c r="G201" s="290"/>
      <c r="H201" s="290"/>
      <c r="I201" s="69">
        <v>529</v>
      </c>
      <c r="J201" s="55" t="s">
        <v>191</v>
      </c>
      <c r="K201" s="36">
        <v>55000</v>
      </c>
      <c r="L201" s="36">
        <f t="shared" ref="L201" si="63">I201*K201</f>
        <v>29095000</v>
      </c>
    </row>
    <row r="202" spans="1:12">
      <c r="A202" s="37"/>
      <c r="B202" s="52"/>
      <c r="C202" s="290" t="s">
        <v>226</v>
      </c>
      <c r="D202" s="290"/>
      <c r="E202" s="290"/>
      <c r="F202" s="290"/>
      <c r="G202" s="290"/>
      <c r="H202" s="290"/>
      <c r="I202" s="70"/>
      <c r="J202" s="57"/>
      <c r="K202" s="39"/>
      <c r="L202" s="39"/>
    </row>
    <row r="203" spans="1:12">
      <c r="A203" s="252"/>
      <c r="B203" s="252">
        <v>51</v>
      </c>
      <c r="C203" s="291" t="s">
        <v>227</v>
      </c>
      <c r="D203" s="291"/>
      <c r="E203" s="291"/>
      <c r="F203" s="291"/>
      <c r="G203" s="291"/>
      <c r="H203" s="291"/>
      <c r="I203" s="69">
        <v>100</v>
      </c>
      <c r="J203" s="55" t="s">
        <v>220</v>
      </c>
      <c r="K203" s="36">
        <v>10000</v>
      </c>
      <c r="L203" s="36">
        <f t="shared" ref="L203" si="64">I203*K203</f>
        <v>1000000</v>
      </c>
    </row>
    <row r="204" spans="1:12">
      <c r="A204" s="37"/>
      <c r="B204" s="52"/>
      <c r="C204" s="289" t="s">
        <v>180</v>
      </c>
      <c r="D204" s="289"/>
      <c r="E204" s="289"/>
      <c r="F204" s="289"/>
      <c r="G204" s="289"/>
      <c r="H204" s="289"/>
      <c r="I204" s="70"/>
      <c r="J204" s="57"/>
      <c r="K204" s="39"/>
      <c r="L204" s="39"/>
    </row>
    <row r="205" spans="1:12">
      <c r="A205" s="252"/>
      <c r="B205" s="252">
        <v>52</v>
      </c>
      <c r="C205" s="290" t="s">
        <v>228</v>
      </c>
      <c r="D205" s="290"/>
      <c r="E205" s="290"/>
      <c r="F205" s="290"/>
      <c r="G205" s="290"/>
      <c r="H205" s="290"/>
      <c r="I205" s="69">
        <v>200</v>
      </c>
      <c r="J205" s="55" t="s">
        <v>220</v>
      </c>
      <c r="K205" s="36">
        <v>3000</v>
      </c>
      <c r="L205" s="36">
        <f t="shared" ref="L205" si="65">I205*K205</f>
        <v>600000</v>
      </c>
    </row>
    <row r="206" spans="1:12">
      <c r="A206" s="37"/>
      <c r="B206" s="37"/>
      <c r="C206" s="290" t="s">
        <v>180</v>
      </c>
      <c r="D206" s="290"/>
      <c r="E206" s="290"/>
      <c r="F206" s="290"/>
      <c r="G206" s="290"/>
      <c r="H206" s="290"/>
      <c r="I206" s="70"/>
      <c r="J206" s="57"/>
      <c r="K206" s="39"/>
      <c r="L206" s="39"/>
    </row>
    <row r="207" spans="1:12">
      <c r="A207" s="252"/>
      <c r="B207" s="255">
        <v>53</v>
      </c>
      <c r="C207" s="291" t="s">
        <v>229</v>
      </c>
      <c r="D207" s="291"/>
      <c r="E207" s="291"/>
      <c r="F207" s="291"/>
      <c r="G207" s="291"/>
      <c r="H207" s="291"/>
      <c r="I207" s="69">
        <v>25</v>
      </c>
      <c r="J207" s="55" t="s">
        <v>182</v>
      </c>
      <c r="K207" s="36">
        <v>17000</v>
      </c>
      <c r="L207" s="36">
        <f t="shared" ref="L207" si="66">I207*K207</f>
        <v>425000</v>
      </c>
    </row>
    <row r="208" spans="1:12">
      <c r="A208" s="37"/>
      <c r="B208" s="52"/>
      <c r="C208" s="290" t="s">
        <v>180</v>
      </c>
      <c r="D208" s="290"/>
      <c r="E208" s="290"/>
      <c r="F208" s="290"/>
      <c r="G208" s="290"/>
      <c r="H208" s="290"/>
      <c r="I208" s="70"/>
      <c r="J208" s="57"/>
      <c r="K208" s="39"/>
      <c r="L208" s="39"/>
    </row>
    <row r="209" spans="1:12">
      <c r="A209" s="243"/>
      <c r="B209" s="252">
        <v>54</v>
      </c>
      <c r="C209" s="304" t="s">
        <v>230</v>
      </c>
      <c r="D209" s="305"/>
      <c r="E209" s="305"/>
      <c r="F209" s="305"/>
      <c r="G209" s="305"/>
      <c r="H209" s="305"/>
      <c r="I209" s="69">
        <v>50</v>
      </c>
      <c r="J209" s="55" t="s">
        <v>182</v>
      </c>
      <c r="K209" s="36">
        <v>35000</v>
      </c>
      <c r="L209" s="36">
        <f t="shared" ref="L209" si="67">I209*K209</f>
        <v>1750000</v>
      </c>
    </row>
    <row r="210" spans="1:12">
      <c r="A210" s="30"/>
      <c r="B210" s="52"/>
      <c r="C210" s="325" t="s">
        <v>180</v>
      </c>
      <c r="D210" s="326"/>
      <c r="E210" s="326"/>
      <c r="F210" s="326"/>
      <c r="G210" s="326"/>
      <c r="H210" s="326"/>
      <c r="I210" s="70"/>
      <c r="J210" s="57"/>
      <c r="K210" s="39"/>
      <c r="L210" s="39"/>
    </row>
    <row r="211" spans="1:12">
      <c r="A211" s="252"/>
      <c r="B211" s="252">
        <v>55</v>
      </c>
      <c r="C211" s="290" t="s">
        <v>231</v>
      </c>
      <c r="D211" s="290"/>
      <c r="E211" s="290"/>
      <c r="F211" s="290"/>
      <c r="G211" s="290"/>
      <c r="H211" s="290"/>
      <c r="I211" s="69">
        <v>100</v>
      </c>
      <c r="J211" s="55" t="s">
        <v>182</v>
      </c>
      <c r="K211" s="36">
        <v>17500</v>
      </c>
      <c r="L211" s="36">
        <f t="shared" ref="L211" si="68">I211*K211</f>
        <v>1750000</v>
      </c>
    </row>
    <row r="212" spans="1:12">
      <c r="A212" s="37"/>
      <c r="B212" s="37"/>
      <c r="C212" s="289" t="s">
        <v>180</v>
      </c>
      <c r="D212" s="289"/>
      <c r="E212" s="289"/>
      <c r="F212" s="289"/>
      <c r="G212" s="289"/>
      <c r="H212" s="289"/>
      <c r="I212" s="70"/>
      <c r="J212" s="57"/>
      <c r="K212" s="39"/>
      <c r="L212" s="39"/>
    </row>
    <row r="213" spans="1:12">
      <c r="A213" s="252"/>
      <c r="B213" s="255">
        <v>56</v>
      </c>
      <c r="C213" s="290" t="s">
        <v>232</v>
      </c>
      <c r="D213" s="290"/>
      <c r="E213" s="290"/>
      <c r="F213" s="290"/>
      <c r="G213" s="290"/>
      <c r="H213" s="290"/>
      <c r="I213" s="69">
        <f>50+28</f>
        <v>78</v>
      </c>
      <c r="J213" s="55" t="s">
        <v>164</v>
      </c>
      <c r="K213" s="36">
        <v>1000</v>
      </c>
      <c r="L213" s="36">
        <f t="shared" ref="L213" si="69">I213*K213</f>
        <v>78000</v>
      </c>
    </row>
    <row r="214" spans="1:12">
      <c r="A214" s="37"/>
      <c r="B214" s="52"/>
      <c r="C214" s="290" t="s">
        <v>233</v>
      </c>
      <c r="D214" s="290"/>
      <c r="E214" s="290"/>
      <c r="F214" s="290"/>
      <c r="G214" s="290"/>
      <c r="H214" s="290"/>
      <c r="I214" s="70"/>
      <c r="J214" s="57"/>
      <c r="K214" s="39"/>
      <c r="L214" s="39"/>
    </row>
    <row r="215" spans="1:12">
      <c r="A215" s="252"/>
      <c r="B215" s="252">
        <v>57</v>
      </c>
      <c r="C215" s="291" t="s">
        <v>232</v>
      </c>
      <c r="D215" s="291"/>
      <c r="E215" s="291"/>
      <c r="F215" s="291"/>
      <c r="G215" s="291"/>
      <c r="H215" s="291"/>
      <c r="I215" s="69">
        <v>70</v>
      </c>
      <c r="J215" s="55" t="s">
        <v>164</v>
      </c>
      <c r="K215" s="36">
        <v>2000</v>
      </c>
      <c r="L215" s="36">
        <f t="shared" ref="L215" si="70">I215*K215</f>
        <v>140000</v>
      </c>
    </row>
    <row r="216" spans="1:12">
      <c r="A216" s="37"/>
      <c r="B216" s="52"/>
      <c r="C216" s="289" t="s">
        <v>234</v>
      </c>
      <c r="D216" s="289"/>
      <c r="E216" s="289"/>
      <c r="F216" s="289"/>
      <c r="G216" s="289"/>
      <c r="H216" s="289"/>
      <c r="I216" s="70"/>
      <c r="J216" s="57"/>
      <c r="K216" s="39"/>
      <c r="L216" s="39"/>
    </row>
    <row r="217" spans="1:12">
      <c r="A217" s="252"/>
      <c r="B217" s="252">
        <v>58</v>
      </c>
      <c r="C217" s="290" t="s">
        <v>232</v>
      </c>
      <c r="D217" s="290"/>
      <c r="E217" s="290"/>
      <c r="F217" s="290"/>
      <c r="G217" s="290"/>
      <c r="H217" s="290"/>
      <c r="I217" s="69">
        <v>186</v>
      </c>
      <c r="J217" s="55" t="s">
        <v>164</v>
      </c>
      <c r="K217" s="36">
        <v>250</v>
      </c>
      <c r="L217" s="36">
        <f t="shared" ref="L217" si="71">I217*K217</f>
        <v>46500</v>
      </c>
    </row>
    <row r="218" spans="1:12">
      <c r="A218" s="37"/>
      <c r="B218" s="37"/>
      <c r="C218" s="290" t="s">
        <v>235</v>
      </c>
      <c r="D218" s="290"/>
      <c r="E218" s="290"/>
      <c r="F218" s="290"/>
      <c r="G218" s="290"/>
      <c r="H218" s="290"/>
      <c r="I218" s="70"/>
      <c r="J218" s="57"/>
      <c r="K218" s="39"/>
      <c r="L218" s="39"/>
    </row>
    <row r="219" spans="1:12">
      <c r="A219" s="252"/>
      <c r="B219" s="255">
        <v>59</v>
      </c>
      <c r="C219" s="291" t="s">
        <v>232</v>
      </c>
      <c r="D219" s="291"/>
      <c r="E219" s="291"/>
      <c r="F219" s="291"/>
      <c r="G219" s="291"/>
      <c r="H219" s="291"/>
      <c r="I219" s="69">
        <f>20000-500</f>
        <v>19500</v>
      </c>
      <c r="J219" s="55" t="s">
        <v>164</v>
      </c>
      <c r="K219" s="36">
        <v>300</v>
      </c>
      <c r="L219" s="36">
        <f t="shared" ref="L219" si="72">I219*K219</f>
        <v>5850000</v>
      </c>
    </row>
    <row r="220" spans="1:12">
      <c r="A220" s="37"/>
      <c r="B220" s="52"/>
      <c r="C220" s="289" t="s">
        <v>236</v>
      </c>
      <c r="D220" s="289"/>
      <c r="E220" s="289"/>
      <c r="F220" s="289"/>
      <c r="G220" s="289"/>
      <c r="H220" s="289"/>
      <c r="I220" s="70"/>
      <c r="J220" s="57"/>
      <c r="K220" s="39"/>
      <c r="L220" s="39"/>
    </row>
    <row r="221" spans="1:12">
      <c r="A221" s="252"/>
      <c r="B221" s="252">
        <v>60</v>
      </c>
      <c r="C221" s="291" t="s">
        <v>232</v>
      </c>
      <c r="D221" s="291"/>
      <c r="E221" s="291"/>
      <c r="F221" s="291"/>
      <c r="G221" s="291"/>
      <c r="H221" s="291"/>
      <c r="I221" s="69">
        <v>2000</v>
      </c>
      <c r="J221" s="55" t="s">
        <v>164</v>
      </c>
      <c r="K221" s="36">
        <v>600</v>
      </c>
      <c r="L221" s="36">
        <f t="shared" ref="L221" si="73">I221*K221</f>
        <v>1200000</v>
      </c>
    </row>
    <row r="222" spans="1:12">
      <c r="A222" s="37"/>
      <c r="B222" s="52"/>
      <c r="C222" s="289" t="s">
        <v>237</v>
      </c>
      <c r="D222" s="289"/>
      <c r="E222" s="289"/>
      <c r="F222" s="289"/>
      <c r="G222" s="289"/>
      <c r="H222" s="289"/>
      <c r="I222" s="70"/>
      <c r="J222" s="57"/>
      <c r="K222" s="39"/>
      <c r="L222" s="39"/>
    </row>
    <row r="223" spans="1:12">
      <c r="A223" s="252"/>
      <c r="B223" s="252">
        <v>61</v>
      </c>
      <c r="C223" s="290" t="s">
        <v>238</v>
      </c>
      <c r="D223" s="290"/>
      <c r="E223" s="290"/>
      <c r="F223" s="290"/>
      <c r="G223" s="290"/>
      <c r="H223" s="290"/>
      <c r="I223" s="69">
        <v>60</v>
      </c>
      <c r="J223" s="55" t="s">
        <v>182</v>
      </c>
      <c r="K223" s="36">
        <v>12500</v>
      </c>
      <c r="L223" s="36">
        <f t="shared" ref="L223" si="74">I223*K223</f>
        <v>750000</v>
      </c>
    </row>
    <row r="224" spans="1:12">
      <c r="A224" s="37"/>
      <c r="B224" s="37"/>
      <c r="C224" s="290" t="s">
        <v>239</v>
      </c>
      <c r="D224" s="290"/>
      <c r="E224" s="290"/>
      <c r="F224" s="290"/>
      <c r="G224" s="290"/>
      <c r="H224" s="290"/>
      <c r="I224" s="70"/>
      <c r="J224" s="57"/>
      <c r="K224" s="39"/>
      <c r="L224" s="39"/>
    </row>
    <row r="225" spans="1:12">
      <c r="A225" s="252"/>
      <c r="B225" s="255">
        <v>62</v>
      </c>
      <c r="C225" s="291" t="s">
        <v>238</v>
      </c>
      <c r="D225" s="291"/>
      <c r="E225" s="291"/>
      <c r="F225" s="291"/>
      <c r="G225" s="291"/>
      <c r="H225" s="291"/>
      <c r="I225" s="69">
        <v>24</v>
      </c>
      <c r="J225" s="55" t="s">
        <v>182</v>
      </c>
      <c r="K225" s="36">
        <v>5500</v>
      </c>
      <c r="L225" s="36">
        <f t="shared" ref="L225" si="75">I225*K225</f>
        <v>132000</v>
      </c>
    </row>
    <row r="226" spans="1:12">
      <c r="A226" s="37"/>
      <c r="B226" s="52"/>
      <c r="C226" s="289" t="s">
        <v>240</v>
      </c>
      <c r="D226" s="289"/>
      <c r="E226" s="289"/>
      <c r="F226" s="289"/>
      <c r="G226" s="289"/>
      <c r="H226" s="289"/>
      <c r="I226" s="70"/>
      <c r="J226" s="57"/>
      <c r="K226" s="39"/>
      <c r="L226" s="39"/>
    </row>
    <row r="227" spans="1:12">
      <c r="A227" s="252"/>
      <c r="B227" s="252">
        <v>63</v>
      </c>
      <c r="C227" s="290" t="s">
        <v>241</v>
      </c>
      <c r="D227" s="290"/>
      <c r="E227" s="290"/>
      <c r="F227" s="290"/>
      <c r="G227" s="290"/>
      <c r="H227" s="290"/>
      <c r="I227" s="69">
        <v>250</v>
      </c>
      <c r="J227" s="55" t="s">
        <v>182</v>
      </c>
      <c r="K227" s="36">
        <v>5000</v>
      </c>
      <c r="L227" s="36">
        <f t="shared" ref="L227" si="76">I227*K227</f>
        <v>1250000</v>
      </c>
    </row>
    <row r="228" spans="1:12">
      <c r="A228" s="37"/>
      <c r="B228" s="52"/>
      <c r="C228" s="290" t="s">
        <v>180</v>
      </c>
      <c r="D228" s="290"/>
      <c r="E228" s="290"/>
      <c r="F228" s="290"/>
      <c r="G228" s="290"/>
      <c r="H228" s="290"/>
      <c r="I228" s="70"/>
      <c r="J228" s="57"/>
      <c r="K228" s="39"/>
      <c r="L228" s="39"/>
    </row>
    <row r="229" spans="1:12">
      <c r="A229" s="252"/>
      <c r="B229" s="252">
        <v>64</v>
      </c>
      <c r="C229" s="291" t="s">
        <v>242</v>
      </c>
      <c r="D229" s="291"/>
      <c r="E229" s="291"/>
      <c r="F229" s="291"/>
      <c r="G229" s="291"/>
      <c r="H229" s="291"/>
      <c r="I229" s="69">
        <v>50</v>
      </c>
      <c r="J229" s="55" t="s">
        <v>182</v>
      </c>
      <c r="K229" s="36">
        <v>20000</v>
      </c>
      <c r="L229" s="36">
        <f t="shared" ref="L229" si="77">I229*K229</f>
        <v>1000000</v>
      </c>
    </row>
    <row r="230" spans="1:12">
      <c r="A230" s="37"/>
      <c r="B230" s="37"/>
      <c r="C230" s="289" t="s">
        <v>180</v>
      </c>
      <c r="D230" s="289"/>
      <c r="E230" s="289"/>
      <c r="F230" s="289"/>
      <c r="G230" s="289"/>
      <c r="H230" s="289"/>
      <c r="I230" s="70"/>
      <c r="J230" s="57"/>
      <c r="K230" s="39"/>
      <c r="L230" s="39"/>
    </row>
    <row r="231" spans="1:12">
      <c r="A231" s="252"/>
      <c r="B231" s="255">
        <v>65</v>
      </c>
      <c r="C231" s="290" t="s">
        <v>243</v>
      </c>
      <c r="D231" s="290"/>
      <c r="E231" s="290"/>
      <c r="F231" s="290"/>
      <c r="G231" s="290"/>
      <c r="H231" s="290"/>
      <c r="I231" s="69">
        <v>52</v>
      </c>
      <c r="J231" s="55" t="s">
        <v>168</v>
      </c>
      <c r="K231" s="36">
        <v>6500</v>
      </c>
      <c r="L231" s="36">
        <f t="shared" ref="L231" si="78">I231*K231</f>
        <v>338000</v>
      </c>
    </row>
    <row r="232" spans="1:12">
      <c r="A232" s="37"/>
      <c r="B232" s="52"/>
      <c r="C232" s="290" t="s">
        <v>180</v>
      </c>
      <c r="D232" s="290"/>
      <c r="E232" s="290"/>
      <c r="F232" s="290"/>
      <c r="G232" s="290"/>
      <c r="H232" s="290"/>
      <c r="I232" s="70"/>
      <c r="J232" s="57"/>
      <c r="K232" s="39"/>
      <c r="L232" s="39"/>
    </row>
    <row r="233" spans="1:12">
      <c r="A233" s="252"/>
      <c r="B233" s="252">
        <v>66</v>
      </c>
      <c r="C233" s="291" t="s">
        <v>244</v>
      </c>
      <c r="D233" s="291"/>
      <c r="E233" s="291"/>
      <c r="F233" s="291"/>
      <c r="G233" s="291"/>
      <c r="H233" s="291"/>
      <c r="I233" s="69">
        <v>200</v>
      </c>
      <c r="J233" s="55" t="s">
        <v>245</v>
      </c>
      <c r="K233" s="36">
        <v>3000</v>
      </c>
      <c r="L233" s="36">
        <f t="shared" ref="L233" si="79">I233*K233</f>
        <v>600000</v>
      </c>
    </row>
    <row r="234" spans="1:12">
      <c r="A234" s="37"/>
      <c r="B234" s="52"/>
      <c r="C234" s="289" t="s">
        <v>239</v>
      </c>
      <c r="D234" s="289"/>
      <c r="E234" s="289"/>
      <c r="F234" s="289"/>
      <c r="G234" s="289"/>
      <c r="H234" s="289"/>
      <c r="I234" s="70"/>
      <c r="J234" s="57"/>
      <c r="K234" s="39"/>
      <c r="L234" s="39"/>
    </row>
    <row r="235" spans="1:12">
      <c r="A235" s="252"/>
      <c r="B235" s="252">
        <v>67</v>
      </c>
      <c r="C235" s="290" t="s">
        <v>246</v>
      </c>
      <c r="D235" s="290"/>
      <c r="E235" s="290"/>
      <c r="F235" s="290"/>
      <c r="G235" s="290"/>
      <c r="H235" s="290"/>
      <c r="I235" s="69">
        <v>1500</v>
      </c>
      <c r="J235" s="55" t="s">
        <v>245</v>
      </c>
      <c r="K235" s="36">
        <v>1750</v>
      </c>
      <c r="L235" s="36">
        <f t="shared" ref="L235" si="80">I235*K235</f>
        <v>2625000</v>
      </c>
    </row>
    <row r="236" spans="1:12">
      <c r="A236" s="37"/>
      <c r="B236" s="37"/>
      <c r="C236" s="290" t="s">
        <v>247</v>
      </c>
      <c r="D236" s="290"/>
      <c r="E236" s="290"/>
      <c r="F236" s="290"/>
      <c r="G236" s="290"/>
      <c r="H236" s="290"/>
      <c r="I236" s="70"/>
      <c r="J236" s="57"/>
      <c r="K236" s="39"/>
      <c r="L236" s="39"/>
    </row>
    <row r="237" spans="1:12">
      <c r="A237" s="252"/>
      <c r="B237" s="255">
        <v>68</v>
      </c>
      <c r="C237" s="291" t="s">
        <v>248</v>
      </c>
      <c r="D237" s="291"/>
      <c r="E237" s="291"/>
      <c r="F237" s="291"/>
      <c r="G237" s="291"/>
      <c r="H237" s="291"/>
      <c r="I237" s="69">
        <v>120</v>
      </c>
      <c r="J237" s="55" t="s">
        <v>249</v>
      </c>
      <c r="K237" s="36">
        <v>5000</v>
      </c>
      <c r="L237" s="36">
        <f t="shared" ref="L237" si="81">I237*K237</f>
        <v>600000</v>
      </c>
    </row>
    <row r="238" spans="1:12">
      <c r="A238" s="37"/>
      <c r="B238" s="52"/>
      <c r="C238" s="289" t="s">
        <v>180</v>
      </c>
      <c r="D238" s="289"/>
      <c r="E238" s="289"/>
      <c r="F238" s="289"/>
      <c r="G238" s="289"/>
      <c r="H238" s="289"/>
      <c r="I238" s="70"/>
      <c r="J238" s="57"/>
      <c r="K238" s="39"/>
      <c r="L238" s="39"/>
    </row>
    <row r="239" spans="1:12">
      <c r="A239" s="252"/>
      <c r="B239" s="252">
        <v>69</v>
      </c>
      <c r="C239" s="290" t="s">
        <v>250</v>
      </c>
      <c r="D239" s="290"/>
      <c r="E239" s="290"/>
      <c r="F239" s="290"/>
      <c r="G239" s="290"/>
      <c r="H239" s="290"/>
      <c r="I239" s="69">
        <v>50</v>
      </c>
      <c r="J239" s="55" t="s">
        <v>249</v>
      </c>
      <c r="K239" s="36">
        <v>8500</v>
      </c>
      <c r="L239" s="36">
        <f t="shared" ref="L239" si="82">I239*K239</f>
        <v>425000</v>
      </c>
    </row>
    <row r="240" spans="1:12">
      <c r="A240" s="37"/>
      <c r="B240" s="52"/>
      <c r="C240" s="290" t="s">
        <v>180</v>
      </c>
      <c r="D240" s="290"/>
      <c r="E240" s="290"/>
      <c r="F240" s="290"/>
      <c r="G240" s="290"/>
      <c r="H240" s="290"/>
      <c r="I240" s="70"/>
      <c r="J240" s="57"/>
      <c r="K240" s="39"/>
      <c r="L240" s="39"/>
    </row>
    <row r="241" spans="1:12">
      <c r="A241" s="252"/>
      <c r="B241" s="252">
        <v>70</v>
      </c>
      <c r="C241" s="291" t="s">
        <v>251</v>
      </c>
      <c r="D241" s="291"/>
      <c r="E241" s="291"/>
      <c r="F241" s="291"/>
      <c r="G241" s="291"/>
      <c r="H241" s="291"/>
      <c r="I241" s="69">
        <v>75</v>
      </c>
      <c r="J241" s="55" t="s">
        <v>182</v>
      </c>
      <c r="K241" s="36">
        <v>35000</v>
      </c>
      <c r="L241" s="36">
        <f t="shared" ref="L241" si="83">I241*K241</f>
        <v>2625000</v>
      </c>
    </row>
    <row r="242" spans="1:12">
      <c r="A242" s="37"/>
      <c r="B242" s="37"/>
      <c r="C242" s="289" t="s">
        <v>252</v>
      </c>
      <c r="D242" s="289"/>
      <c r="E242" s="289"/>
      <c r="F242" s="289"/>
      <c r="G242" s="289"/>
      <c r="H242" s="289"/>
      <c r="I242" s="70"/>
      <c r="J242" s="57"/>
      <c r="K242" s="39"/>
      <c r="L242" s="39"/>
    </row>
    <row r="243" spans="1:12">
      <c r="A243" s="252"/>
      <c r="B243" s="255">
        <v>71</v>
      </c>
      <c r="C243" s="290" t="s">
        <v>251</v>
      </c>
      <c r="D243" s="290"/>
      <c r="E243" s="290"/>
      <c r="F243" s="290"/>
      <c r="G243" s="290"/>
      <c r="H243" s="290"/>
      <c r="I243" s="69">
        <v>25</v>
      </c>
      <c r="J243" s="55" t="s">
        <v>182</v>
      </c>
      <c r="K243" s="36">
        <v>25000</v>
      </c>
      <c r="L243" s="36">
        <f t="shared" ref="L243" si="84">I243*K243</f>
        <v>625000</v>
      </c>
    </row>
    <row r="244" spans="1:12">
      <c r="A244" s="37"/>
      <c r="B244" s="52"/>
      <c r="C244" s="290" t="s">
        <v>253</v>
      </c>
      <c r="D244" s="290"/>
      <c r="E244" s="290"/>
      <c r="F244" s="290"/>
      <c r="G244" s="290"/>
      <c r="H244" s="290"/>
      <c r="I244" s="70"/>
      <c r="J244" s="57"/>
      <c r="K244" s="39"/>
      <c r="L244" s="39"/>
    </row>
    <row r="245" spans="1:12">
      <c r="A245" s="252"/>
      <c r="B245" s="252">
        <v>72</v>
      </c>
      <c r="C245" s="291" t="s">
        <v>254</v>
      </c>
      <c r="D245" s="291"/>
      <c r="E245" s="291"/>
      <c r="F245" s="291"/>
      <c r="G245" s="291"/>
      <c r="H245" s="291"/>
      <c r="I245" s="69">
        <v>300</v>
      </c>
      <c r="J245" s="55" t="s">
        <v>182</v>
      </c>
      <c r="K245" s="36">
        <v>75000</v>
      </c>
      <c r="L245" s="36">
        <f t="shared" ref="L245" si="85">I245*K245</f>
        <v>22500000</v>
      </c>
    </row>
    <row r="246" spans="1:12">
      <c r="A246" s="37"/>
      <c r="B246" s="52"/>
      <c r="C246" s="289" t="s">
        <v>255</v>
      </c>
      <c r="D246" s="289"/>
      <c r="E246" s="289"/>
      <c r="F246" s="289"/>
      <c r="G246" s="289"/>
      <c r="H246" s="289"/>
      <c r="I246" s="70"/>
      <c r="J246" s="57"/>
      <c r="K246" s="39"/>
      <c r="L246" s="39"/>
    </row>
    <row r="247" spans="1:12">
      <c r="A247" s="252"/>
      <c r="B247" s="252">
        <v>73</v>
      </c>
      <c r="C247" s="291" t="s">
        <v>256</v>
      </c>
      <c r="D247" s="291"/>
      <c r="E247" s="291"/>
      <c r="F247" s="291"/>
      <c r="G247" s="291"/>
      <c r="H247" s="291"/>
      <c r="I247" s="69">
        <v>12</v>
      </c>
      <c r="J247" s="55" t="s">
        <v>257</v>
      </c>
      <c r="K247" s="36">
        <v>45000</v>
      </c>
      <c r="L247" s="36">
        <f t="shared" ref="L247" si="86">I247*K247</f>
        <v>540000</v>
      </c>
    </row>
    <row r="248" spans="1:12">
      <c r="A248" s="37"/>
      <c r="B248" s="37"/>
      <c r="C248" s="289" t="s">
        <v>180</v>
      </c>
      <c r="D248" s="289"/>
      <c r="E248" s="289"/>
      <c r="F248" s="289"/>
      <c r="G248" s="289"/>
      <c r="H248" s="289"/>
      <c r="I248" s="70"/>
      <c r="J248" s="57"/>
      <c r="K248" s="39"/>
      <c r="L248" s="39"/>
    </row>
    <row r="249" spans="1:12">
      <c r="A249" s="252"/>
      <c r="B249" s="255">
        <v>74</v>
      </c>
      <c r="C249" s="290" t="s">
        <v>258</v>
      </c>
      <c r="D249" s="290"/>
      <c r="E249" s="290"/>
      <c r="F249" s="290"/>
      <c r="G249" s="290"/>
      <c r="H249" s="290"/>
      <c r="I249" s="69">
        <v>2000</v>
      </c>
      <c r="J249" s="55" t="s">
        <v>164</v>
      </c>
      <c r="K249" s="36">
        <v>700</v>
      </c>
      <c r="L249" s="36">
        <f t="shared" ref="L249" si="87">I249*K249</f>
        <v>1400000</v>
      </c>
    </row>
    <row r="250" spans="1:12">
      <c r="A250" s="37"/>
      <c r="B250" s="52"/>
      <c r="C250" s="290" t="s">
        <v>259</v>
      </c>
      <c r="D250" s="290"/>
      <c r="E250" s="290"/>
      <c r="F250" s="290"/>
      <c r="G250" s="290"/>
      <c r="H250" s="290"/>
      <c r="I250" s="70"/>
      <c r="J250" s="57"/>
      <c r="K250" s="39"/>
      <c r="L250" s="39"/>
    </row>
    <row r="251" spans="1:12">
      <c r="A251" s="252"/>
      <c r="B251" s="252">
        <v>75</v>
      </c>
      <c r="C251" s="291" t="s">
        <v>260</v>
      </c>
      <c r="D251" s="291"/>
      <c r="E251" s="291"/>
      <c r="F251" s="291"/>
      <c r="G251" s="291"/>
      <c r="H251" s="291"/>
      <c r="I251" s="69">
        <v>3000</v>
      </c>
      <c r="J251" s="55" t="s">
        <v>164</v>
      </c>
      <c r="K251" s="36">
        <v>500</v>
      </c>
      <c r="L251" s="36">
        <f t="shared" ref="L251" si="88">I251*K251</f>
        <v>1500000</v>
      </c>
    </row>
    <row r="252" spans="1:12">
      <c r="A252" s="37"/>
      <c r="B252" s="52"/>
      <c r="C252" s="289" t="s">
        <v>180</v>
      </c>
      <c r="D252" s="289"/>
      <c r="E252" s="289"/>
      <c r="F252" s="289"/>
      <c r="G252" s="289"/>
      <c r="H252" s="289"/>
      <c r="I252" s="70"/>
      <c r="J252" s="57"/>
      <c r="K252" s="39"/>
      <c r="L252" s="39"/>
    </row>
    <row r="253" spans="1:12">
      <c r="A253" s="252"/>
      <c r="B253" s="252">
        <v>76</v>
      </c>
      <c r="C253" s="290" t="s">
        <v>261</v>
      </c>
      <c r="D253" s="290"/>
      <c r="E253" s="290"/>
      <c r="F253" s="290"/>
      <c r="G253" s="290"/>
      <c r="H253" s="290"/>
      <c r="I253" s="69">
        <v>240</v>
      </c>
      <c r="J253" s="55" t="s">
        <v>164</v>
      </c>
      <c r="K253" s="36">
        <v>15000</v>
      </c>
      <c r="L253" s="36">
        <f t="shared" ref="L253" si="89">I253*K253</f>
        <v>3600000</v>
      </c>
    </row>
    <row r="254" spans="1:12">
      <c r="A254" s="37"/>
      <c r="B254" s="37"/>
      <c r="C254" s="290" t="s">
        <v>180</v>
      </c>
      <c r="D254" s="290"/>
      <c r="E254" s="290"/>
      <c r="F254" s="290"/>
      <c r="G254" s="290"/>
      <c r="H254" s="290"/>
      <c r="I254" s="70"/>
      <c r="J254" s="57"/>
      <c r="K254" s="39"/>
      <c r="L254" s="39"/>
    </row>
    <row r="255" spans="1:12">
      <c r="A255" s="252"/>
      <c r="B255" s="255">
        <v>77</v>
      </c>
      <c r="C255" s="291" t="s">
        <v>262</v>
      </c>
      <c r="D255" s="291"/>
      <c r="E255" s="291"/>
      <c r="F255" s="291"/>
      <c r="G255" s="291"/>
      <c r="H255" s="291"/>
      <c r="I255" s="69">
        <v>20</v>
      </c>
      <c r="J255" s="55" t="s">
        <v>182</v>
      </c>
      <c r="K255" s="36">
        <v>6000</v>
      </c>
      <c r="L255" s="36">
        <f t="shared" ref="L255" si="90">I255*K255</f>
        <v>120000</v>
      </c>
    </row>
    <row r="256" spans="1:12">
      <c r="A256" s="37"/>
      <c r="B256" s="52"/>
      <c r="C256" s="289" t="s">
        <v>180</v>
      </c>
      <c r="D256" s="289"/>
      <c r="E256" s="289"/>
      <c r="F256" s="289"/>
      <c r="G256" s="289"/>
      <c r="H256" s="289"/>
      <c r="I256" s="70"/>
      <c r="J256" s="57"/>
      <c r="K256" s="39"/>
      <c r="L256" s="39"/>
    </row>
    <row r="257" spans="1:12">
      <c r="A257" s="252"/>
      <c r="B257" s="252">
        <v>78</v>
      </c>
      <c r="C257" s="290" t="s">
        <v>263</v>
      </c>
      <c r="D257" s="290"/>
      <c r="E257" s="290"/>
      <c r="F257" s="290"/>
      <c r="G257" s="290"/>
      <c r="H257" s="290"/>
      <c r="I257" s="69">
        <v>120</v>
      </c>
      <c r="J257" s="55" t="s">
        <v>220</v>
      </c>
      <c r="K257" s="36">
        <v>6000</v>
      </c>
      <c r="L257" s="36">
        <f t="shared" ref="L257" si="91">I257*K257</f>
        <v>720000</v>
      </c>
    </row>
    <row r="258" spans="1:12">
      <c r="A258" s="37"/>
      <c r="B258" s="52"/>
      <c r="C258" s="290" t="s">
        <v>180</v>
      </c>
      <c r="D258" s="290"/>
      <c r="E258" s="290"/>
      <c r="F258" s="290"/>
      <c r="G258" s="290"/>
      <c r="H258" s="290"/>
      <c r="I258" s="70"/>
      <c r="J258" s="57"/>
      <c r="K258" s="39"/>
      <c r="L258" s="39"/>
    </row>
    <row r="259" spans="1:12">
      <c r="A259" s="252"/>
      <c r="B259" s="252">
        <v>79</v>
      </c>
      <c r="C259" s="291" t="s">
        <v>264</v>
      </c>
      <c r="D259" s="291"/>
      <c r="E259" s="291"/>
      <c r="F259" s="291"/>
      <c r="G259" s="291"/>
      <c r="H259" s="291"/>
      <c r="I259" s="69">
        <v>150</v>
      </c>
      <c r="J259" s="55" t="s">
        <v>168</v>
      </c>
      <c r="K259" s="36">
        <v>3000</v>
      </c>
      <c r="L259" s="36">
        <f t="shared" ref="L259" si="92">I259*K259</f>
        <v>450000</v>
      </c>
    </row>
    <row r="260" spans="1:12">
      <c r="A260" s="37"/>
      <c r="B260" s="37"/>
      <c r="C260" s="289" t="s">
        <v>180</v>
      </c>
      <c r="D260" s="289"/>
      <c r="E260" s="289"/>
      <c r="F260" s="289"/>
      <c r="G260" s="289"/>
      <c r="H260" s="289"/>
      <c r="I260" s="70"/>
      <c r="J260" s="57"/>
      <c r="K260" s="39"/>
      <c r="L260" s="39"/>
    </row>
    <row r="261" spans="1:12">
      <c r="A261" s="252"/>
      <c r="B261" s="255">
        <v>80</v>
      </c>
      <c r="C261" s="290" t="s">
        <v>265</v>
      </c>
      <c r="D261" s="290"/>
      <c r="E261" s="290"/>
      <c r="F261" s="290"/>
      <c r="G261" s="290"/>
      <c r="H261" s="290"/>
      <c r="I261" s="69">
        <v>300</v>
      </c>
      <c r="J261" s="55" t="s">
        <v>168</v>
      </c>
      <c r="K261" s="36">
        <v>3000</v>
      </c>
      <c r="L261" s="36">
        <f t="shared" ref="L261" si="93">I261*K261</f>
        <v>900000</v>
      </c>
    </row>
    <row r="262" spans="1:12">
      <c r="A262" s="37"/>
      <c r="B262" s="52"/>
      <c r="C262" s="290" t="s">
        <v>180</v>
      </c>
      <c r="D262" s="290"/>
      <c r="E262" s="290"/>
      <c r="F262" s="290"/>
      <c r="G262" s="290"/>
      <c r="H262" s="290"/>
      <c r="I262" s="70"/>
      <c r="J262" s="57"/>
      <c r="K262" s="39"/>
      <c r="L262" s="39"/>
    </row>
    <row r="263" spans="1:12">
      <c r="A263" s="252"/>
      <c r="B263" s="252">
        <v>81</v>
      </c>
      <c r="C263" s="291" t="s">
        <v>266</v>
      </c>
      <c r="D263" s="291"/>
      <c r="E263" s="291"/>
      <c r="F263" s="291"/>
      <c r="G263" s="291"/>
      <c r="H263" s="291"/>
      <c r="I263" s="69">
        <v>480</v>
      </c>
      <c r="J263" s="55" t="s">
        <v>168</v>
      </c>
      <c r="K263" s="36">
        <v>3000</v>
      </c>
      <c r="L263" s="36">
        <f t="shared" ref="L263" si="94">I263*K263</f>
        <v>1440000</v>
      </c>
    </row>
    <row r="264" spans="1:12">
      <c r="A264" s="37"/>
      <c r="B264" s="52"/>
      <c r="C264" s="289" t="s">
        <v>180</v>
      </c>
      <c r="D264" s="289"/>
      <c r="E264" s="289"/>
      <c r="F264" s="289"/>
      <c r="G264" s="289"/>
      <c r="H264" s="289"/>
      <c r="I264" s="70"/>
      <c r="J264" s="57"/>
      <c r="K264" s="39"/>
      <c r="L264" s="39"/>
    </row>
    <row r="265" spans="1:12">
      <c r="A265" s="252"/>
      <c r="B265" s="252">
        <v>82</v>
      </c>
      <c r="C265" s="290" t="s">
        <v>267</v>
      </c>
      <c r="D265" s="290"/>
      <c r="E265" s="290"/>
      <c r="F265" s="290"/>
      <c r="G265" s="290"/>
      <c r="H265" s="290"/>
      <c r="I265" s="69">
        <v>85000</v>
      </c>
      <c r="J265" s="55" t="s">
        <v>249</v>
      </c>
      <c r="K265" s="36">
        <v>60</v>
      </c>
      <c r="L265" s="36">
        <f t="shared" ref="L265" si="95">I265*K265</f>
        <v>5100000</v>
      </c>
    </row>
    <row r="266" spans="1:12">
      <c r="A266" s="37"/>
      <c r="B266" s="37"/>
      <c r="C266" s="290" t="s">
        <v>180</v>
      </c>
      <c r="D266" s="290"/>
      <c r="E266" s="290"/>
      <c r="F266" s="290"/>
      <c r="G266" s="290"/>
      <c r="H266" s="290"/>
      <c r="I266" s="70"/>
      <c r="J266" s="57"/>
      <c r="K266" s="39"/>
      <c r="L266" s="39"/>
    </row>
    <row r="267" spans="1:12">
      <c r="A267" s="252"/>
      <c r="B267" s="255">
        <v>83</v>
      </c>
      <c r="C267" s="291" t="s">
        <v>268</v>
      </c>
      <c r="D267" s="291"/>
      <c r="E267" s="291"/>
      <c r="F267" s="291"/>
      <c r="G267" s="291"/>
      <c r="H267" s="291"/>
      <c r="I267" s="69">
        <v>48</v>
      </c>
      <c r="J267" s="55" t="s">
        <v>249</v>
      </c>
      <c r="K267" s="36">
        <v>12500</v>
      </c>
      <c r="L267" s="36">
        <f t="shared" ref="L267" si="96">I267*K267</f>
        <v>600000</v>
      </c>
    </row>
    <row r="268" spans="1:12">
      <c r="A268" s="37"/>
      <c r="B268" s="52"/>
      <c r="C268" s="289" t="s">
        <v>180</v>
      </c>
      <c r="D268" s="289"/>
      <c r="E268" s="289"/>
      <c r="F268" s="289"/>
      <c r="G268" s="289"/>
      <c r="H268" s="289"/>
      <c r="I268" s="70"/>
      <c r="J268" s="57"/>
      <c r="K268" s="39"/>
      <c r="L268" s="39"/>
    </row>
    <row r="269" spans="1:12">
      <c r="A269" s="252"/>
      <c r="B269" s="252">
        <v>84</v>
      </c>
      <c r="C269" s="290" t="s">
        <v>269</v>
      </c>
      <c r="D269" s="290"/>
      <c r="E269" s="290"/>
      <c r="F269" s="290"/>
      <c r="G269" s="290"/>
      <c r="H269" s="290"/>
      <c r="I269" s="69">
        <v>48</v>
      </c>
      <c r="J269" s="55" t="s">
        <v>249</v>
      </c>
      <c r="K269" s="36">
        <v>17500</v>
      </c>
      <c r="L269" s="36">
        <f t="shared" ref="L269" si="97">I269*K269</f>
        <v>840000</v>
      </c>
    </row>
    <row r="270" spans="1:12">
      <c r="A270" s="37"/>
      <c r="B270" s="52"/>
      <c r="C270" s="290" t="s">
        <v>180</v>
      </c>
      <c r="D270" s="290"/>
      <c r="E270" s="290"/>
      <c r="F270" s="290"/>
      <c r="G270" s="290"/>
      <c r="H270" s="290"/>
      <c r="I270" s="70"/>
      <c r="J270" s="57"/>
      <c r="K270" s="39"/>
      <c r="L270" s="39"/>
    </row>
    <row r="271" spans="1:12">
      <c r="A271" s="252"/>
      <c r="B271" s="252">
        <v>85</v>
      </c>
      <c r="C271" s="291" t="s">
        <v>270</v>
      </c>
      <c r="D271" s="291"/>
      <c r="E271" s="291"/>
      <c r="F271" s="291"/>
      <c r="G271" s="291"/>
      <c r="H271" s="291"/>
      <c r="I271" s="69">
        <v>36</v>
      </c>
      <c r="J271" s="55" t="s">
        <v>249</v>
      </c>
      <c r="K271" s="36">
        <v>15000</v>
      </c>
      <c r="L271" s="36">
        <f t="shared" ref="L271" si="98">I271*K271</f>
        <v>540000</v>
      </c>
    </row>
    <row r="272" spans="1:12">
      <c r="A272" s="37"/>
      <c r="B272" s="37"/>
      <c r="C272" s="289" t="s">
        <v>180</v>
      </c>
      <c r="D272" s="289"/>
      <c r="E272" s="289"/>
      <c r="F272" s="289"/>
      <c r="G272" s="289"/>
      <c r="H272" s="289"/>
      <c r="I272" s="70"/>
      <c r="J272" s="57"/>
      <c r="K272" s="39"/>
      <c r="L272" s="39"/>
    </row>
    <row r="273" spans="1:12">
      <c r="A273" s="252"/>
      <c r="B273" s="255">
        <v>86</v>
      </c>
      <c r="C273" s="290" t="s">
        <v>271</v>
      </c>
      <c r="D273" s="290"/>
      <c r="E273" s="290"/>
      <c r="F273" s="290"/>
      <c r="G273" s="290"/>
      <c r="H273" s="290"/>
      <c r="I273" s="69">
        <v>100</v>
      </c>
      <c r="J273" s="55" t="s">
        <v>164</v>
      </c>
      <c r="K273" s="36">
        <v>4000</v>
      </c>
      <c r="L273" s="36">
        <f t="shared" ref="L273" si="99">I273*K273</f>
        <v>400000</v>
      </c>
    </row>
    <row r="274" spans="1:12">
      <c r="A274" s="37"/>
      <c r="B274" s="52"/>
      <c r="C274" s="289" t="s">
        <v>180</v>
      </c>
      <c r="D274" s="289"/>
      <c r="E274" s="289"/>
      <c r="F274" s="289"/>
      <c r="G274" s="289"/>
      <c r="H274" s="289"/>
      <c r="I274" s="70"/>
      <c r="J274" s="57"/>
      <c r="K274" s="39"/>
      <c r="L274" s="39"/>
    </row>
    <row r="275" spans="1:12">
      <c r="A275" s="252"/>
      <c r="B275" s="252">
        <v>87</v>
      </c>
      <c r="C275" s="290" t="s">
        <v>272</v>
      </c>
      <c r="D275" s="290"/>
      <c r="E275" s="290"/>
      <c r="F275" s="290"/>
      <c r="G275" s="290"/>
      <c r="H275" s="290"/>
      <c r="I275" s="69">
        <v>40</v>
      </c>
      <c r="J275" s="55" t="s">
        <v>182</v>
      </c>
      <c r="K275" s="36">
        <v>3000</v>
      </c>
      <c r="L275" s="36">
        <f t="shared" ref="L275" si="100">I275*K275</f>
        <v>120000</v>
      </c>
    </row>
    <row r="276" spans="1:12">
      <c r="A276" s="37"/>
      <c r="B276" s="52"/>
      <c r="C276" s="290" t="s">
        <v>180</v>
      </c>
      <c r="D276" s="290"/>
      <c r="E276" s="290"/>
      <c r="F276" s="290"/>
      <c r="G276" s="290"/>
      <c r="H276" s="290"/>
      <c r="I276" s="70"/>
      <c r="J276" s="57"/>
      <c r="K276" s="39"/>
      <c r="L276" s="39"/>
    </row>
    <row r="277" spans="1:12">
      <c r="A277" s="252"/>
      <c r="B277" s="252">
        <v>88</v>
      </c>
      <c r="C277" s="291" t="s">
        <v>273</v>
      </c>
      <c r="D277" s="291"/>
      <c r="E277" s="291"/>
      <c r="F277" s="291"/>
      <c r="G277" s="291"/>
      <c r="H277" s="291"/>
      <c r="I277" s="69">
        <f>20*12</f>
        <v>240</v>
      </c>
      <c r="J277" s="55" t="s">
        <v>182</v>
      </c>
      <c r="K277" s="36">
        <v>8500</v>
      </c>
      <c r="L277" s="36">
        <f t="shared" ref="L277" si="101">I277*K277</f>
        <v>2040000</v>
      </c>
    </row>
    <row r="278" spans="1:12">
      <c r="A278" s="37"/>
      <c r="B278" s="37"/>
      <c r="C278" s="289" t="s">
        <v>180</v>
      </c>
      <c r="D278" s="289"/>
      <c r="E278" s="289"/>
      <c r="F278" s="289"/>
      <c r="G278" s="289"/>
      <c r="H278" s="289"/>
      <c r="I278" s="70"/>
      <c r="J278" s="57"/>
      <c r="K278" s="39"/>
      <c r="L278" s="39"/>
    </row>
    <row r="279" spans="1:12">
      <c r="A279" s="252"/>
      <c r="B279" s="255">
        <v>89</v>
      </c>
      <c r="C279" s="290" t="s">
        <v>274</v>
      </c>
      <c r="D279" s="290"/>
      <c r="E279" s="290"/>
      <c r="F279" s="290"/>
      <c r="G279" s="290"/>
      <c r="H279" s="290"/>
      <c r="I279" s="69">
        <v>10</v>
      </c>
      <c r="J279" s="55" t="s">
        <v>249</v>
      </c>
      <c r="K279" s="36">
        <v>3000</v>
      </c>
      <c r="L279" s="36">
        <f t="shared" ref="L279" si="102">I279*K279</f>
        <v>30000</v>
      </c>
    </row>
    <row r="280" spans="1:12">
      <c r="A280" s="37"/>
      <c r="B280" s="52"/>
      <c r="C280" s="290" t="s">
        <v>180</v>
      </c>
      <c r="D280" s="290"/>
      <c r="E280" s="290"/>
      <c r="F280" s="290"/>
      <c r="G280" s="290"/>
      <c r="H280" s="290"/>
      <c r="I280" s="70"/>
      <c r="J280" s="57"/>
      <c r="K280" s="39"/>
      <c r="L280" s="39"/>
    </row>
    <row r="281" spans="1:12">
      <c r="A281" s="252"/>
      <c r="B281" s="252">
        <v>90</v>
      </c>
      <c r="C281" s="291" t="s">
        <v>275</v>
      </c>
      <c r="D281" s="291"/>
      <c r="E281" s="291"/>
      <c r="F281" s="291"/>
      <c r="G281" s="291"/>
      <c r="H281" s="291"/>
      <c r="I281" s="69">
        <v>2</v>
      </c>
      <c r="J281" s="55" t="s">
        <v>168</v>
      </c>
      <c r="K281" s="36">
        <v>37500</v>
      </c>
      <c r="L281" s="36">
        <f t="shared" ref="L281" si="103">I281*K281</f>
        <v>75000</v>
      </c>
    </row>
    <row r="282" spans="1:12">
      <c r="A282" s="37"/>
      <c r="B282" s="52"/>
      <c r="C282" s="289" t="s">
        <v>180</v>
      </c>
      <c r="D282" s="289"/>
      <c r="E282" s="289"/>
      <c r="F282" s="289"/>
      <c r="G282" s="289"/>
      <c r="H282" s="289"/>
      <c r="I282" s="70"/>
      <c r="J282" s="57"/>
      <c r="K282" s="39"/>
      <c r="L282" s="39"/>
    </row>
    <row r="283" spans="1:12">
      <c r="A283" s="252"/>
      <c r="B283" s="252">
        <v>91</v>
      </c>
      <c r="C283" s="290" t="s">
        <v>276</v>
      </c>
      <c r="D283" s="290"/>
      <c r="E283" s="290"/>
      <c r="F283" s="290"/>
      <c r="G283" s="290"/>
      <c r="H283" s="290"/>
      <c r="I283" s="69">
        <v>300</v>
      </c>
      <c r="J283" s="55" t="s">
        <v>182</v>
      </c>
      <c r="K283" s="36">
        <v>1000</v>
      </c>
      <c r="L283" s="36">
        <f t="shared" ref="L283" si="104">I283*K283</f>
        <v>300000</v>
      </c>
    </row>
    <row r="284" spans="1:12">
      <c r="A284" s="37"/>
      <c r="B284" s="37"/>
      <c r="C284" s="290" t="s">
        <v>180</v>
      </c>
      <c r="D284" s="290"/>
      <c r="E284" s="290"/>
      <c r="F284" s="290"/>
      <c r="G284" s="290"/>
      <c r="H284" s="290"/>
      <c r="I284" s="70"/>
      <c r="J284" s="57"/>
      <c r="K284" s="39"/>
      <c r="L284" s="39"/>
    </row>
    <row r="285" spans="1:12">
      <c r="A285" s="252"/>
      <c r="B285" s="255">
        <v>92</v>
      </c>
      <c r="C285" s="291" t="s">
        <v>277</v>
      </c>
      <c r="D285" s="291"/>
      <c r="E285" s="291"/>
      <c r="F285" s="291"/>
      <c r="G285" s="291"/>
      <c r="H285" s="291"/>
      <c r="I285" s="69">
        <v>240</v>
      </c>
      <c r="J285" s="55" t="s">
        <v>182</v>
      </c>
      <c r="K285" s="36">
        <v>25000</v>
      </c>
      <c r="L285" s="36">
        <f t="shared" ref="L285" si="105">I285*K285</f>
        <v>6000000</v>
      </c>
    </row>
    <row r="286" spans="1:12">
      <c r="A286" s="37"/>
      <c r="B286" s="52"/>
      <c r="C286" s="289" t="s">
        <v>180</v>
      </c>
      <c r="D286" s="289"/>
      <c r="E286" s="289"/>
      <c r="F286" s="289"/>
      <c r="G286" s="289"/>
      <c r="H286" s="289"/>
      <c r="I286" s="70"/>
      <c r="J286" s="57"/>
      <c r="K286" s="39"/>
      <c r="L286" s="39"/>
    </row>
    <row r="287" spans="1:12">
      <c r="A287" s="252"/>
      <c r="B287" s="252">
        <v>93</v>
      </c>
      <c r="C287" s="290" t="s">
        <v>278</v>
      </c>
      <c r="D287" s="290"/>
      <c r="E287" s="290"/>
      <c r="F287" s="290"/>
      <c r="G287" s="290"/>
      <c r="H287" s="290"/>
      <c r="I287" s="69">
        <v>10</v>
      </c>
      <c r="J287" s="55" t="s">
        <v>182</v>
      </c>
      <c r="K287" s="36">
        <v>25000</v>
      </c>
      <c r="L287" s="36">
        <f t="shared" ref="L287" si="106">I287*K287</f>
        <v>250000</v>
      </c>
    </row>
    <row r="288" spans="1:12">
      <c r="A288" s="37"/>
      <c r="B288" s="52"/>
      <c r="C288" s="290" t="s">
        <v>180</v>
      </c>
      <c r="D288" s="290"/>
      <c r="E288" s="290"/>
      <c r="F288" s="290"/>
      <c r="G288" s="290"/>
      <c r="H288" s="290"/>
      <c r="I288" s="70"/>
      <c r="J288" s="57"/>
      <c r="K288" s="39"/>
      <c r="L288" s="39"/>
    </row>
    <row r="289" spans="1:12">
      <c r="A289" s="252"/>
      <c r="B289" s="252">
        <v>94</v>
      </c>
      <c r="C289" s="291" t="s">
        <v>279</v>
      </c>
      <c r="D289" s="291"/>
      <c r="E289" s="291"/>
      <c r="F289" s="291"/>
      <c r="G289" s="291"/>
      <c r="H289" s="291"/>
      <c r="I289" s="69">
        <v>3</v>
      </c>
      <c r="J289" s="55" t="s">
        <v>182</v>
      </c>
      <c r="K289" s="36">
        <v>190000</v>
      </c>
      <c r="L289" s="36">
        <f t="shared" ref="L289" si="107">I289*K289</f>
        <v>570000</v>
      </c>
    </row>
    <row r="290" spans="1:12">
      <c r="A290" s="37"/>
      <c r="B290" s="37"/>
      <c r="C290" s="289" t="s">
        <v>280</v>
      </c>
      <c r="D290" s="289"/>
      <c r="E290" s="289"/>
      <c r="F290" s="289"/>
      <c r="G290" s="289"/>
      <c r="H290" s="289"/>
      <c r="I290" s="70"/>
      <c r="J290" s="57"/>
      <c r="K290" s="39"/>
      <c r="L290" s="39"/>
    </row>
    <row r="291" spans="1:12">
      <c r="A291" s="252"/>
      <c r="B291" s="255">
        <v>95</v>
      </c>
      <c r="C291" s="290" t="s">
        <v>279</v>
      </c>
      <c r="D291" s="290"/>
      <c r="E291" s="290"/>
      <c r="F291" s="290"/>
      <c r="G291" s="290"/>
      <c r="H291" s="290"/>
      <c r="I291" s="69">
        <v>2</v>
      </c>
      <c r="J291" s="55" t="s">
        <v>182</v>
      </c>
      <c r="K291" s="36">
        <v>92000</v>
      </c>
      <c r="L291" s="36">
        <f t="shared" ref="L291" si="108">I291*K291</f>
        <v>184000</v>
      </c>
    </row>
    <row r="292" spans="1:12">
      <c r="A292" s="37"/>
      <c r="B292" s="52"/>
      <c r="C292" s="290" t="s">
        <v>281</v>
      </c>
      <c r="D292" s="290"/>
      <c r="E292" s="290"/>
      <c r="F292" s="290"/>
      <c r="G292" s="290"/>
      <c r="H292" s="290"/>
      <c r="I292" s="70"/>
      <c r="J292" s="57"/>
      <c r="K292" s="39"/>
      <c r="L292" s="39"/>
    </row>
    <row r="293" spans="1:12">
      <c r="A293" s="252"/>
      <c r="B293" s="252">
        <v>96</v>
      </c>
      <c r="C293" s="291" t="s">
        <v>279</v>
      </c>
      <c r="D293" s="291"/>
      <c r="E293" s="291"/>
      <c r="F293" s="291"/>
      <c r="G293" s="291"/>
      <c r="H293" s="291"/>
      <c r="I293" s="69">
        <v>2</v>
      </c>
      <c r="J293" s="55" t="s">
        <v>182</v>
      </c>
      <c r="K293" s="36">
        <v>360000</v>
      </c>
      <c r="L293" s="36">
        <f t="shared" ref="L293" si="109">I293*K293</f>
        <v>720000</v>
      </c>
    </row>
    <row r="294" spans="1:12">
      <c r="A294" s="37"/>
      <c r="B294" s="52"/>
      <c r="C294" s="289" t="s">
        <v>282</v>
      </c>
      <c r="D294" s="289"/>
      <c r="E294" s="289"/>
      <c r="F294" s="289"/>
      <c r="G294" s="289"/>
      <c r="H294" s="289"/>
      <c r="I294" s="70"/>
      <c r="J294" s="57"/>
      <c r="K294" s="39"/>
      <c r="L294" s="39"/>
    </row>
    <row r="295" spans="1:12">
      <c r="A295" s="252"/>
      <c r="B295" s="252">
        <v>97</v>
      </c>
      <c r="C295" s="290" t="s">
        <v>283</v>
      </c>
      <c r="D295" s="290"/>
      <c r="E295" s="290"/>
      <c r="F295" s="290"/>
      <c r="G295" s="290"/>
      <c r="H295" s="290"/>
      <c r="I295" s="69">
        <v>500</v>
      </c>
      <c r="J295" s="55" t="s">
        <v>182</v>
      </c>
      <c r="K295" s="36">
        <v>7500</v>
      </c>
      <c r="L295" s="36">
        <f t="shared" ref="L295" si="110">I295*K295</f>
        <v>3750000</v>
      </c>
    </row>
    <row r="296" spans="1:12">
      <c r="A296" s="37"/>
      <c r="B296" s="37"/>
      <c r="C296" s="290" t="s">
        <v>284</v>
      </c>
      <c r="D296" s="290"/>
      <c r="E296" s="290"/>
      <c r="F296" s="290"/>
      <c r="G296" s="290"/>
      <c r="H296" s="290"/>
      <c r="I296" s="70"/>
      <c r="J296" s="57"/>
      <c r="K296" s="39"/>
      <c r="L296" s="39"/>
    </row>
    <row r="297" spans="1:12">
      <c r="A297" s="252"/>
      <c r="B297" s="255">
        <v>98</v>
      </c>
      <c r="C297" s="291" t="s">
        <v>283</v>
      </c>
      <c r="D297" s="291"/>
      <c r="E297" s="291"/>
      <c r="F297" s="291"/>
      <c r="G297" s="291"/>
      <c r="H297" s="291"/>
      <c r="I297" s="69">
        <v>600</v>
      </c>
      <c r="J297" s="55" t="s">
        <v>182</v>
      </c>
      <c r="K297" s="36">
        <v>2000</v>
      </c>
      <c r="L297" s="36">
        <f t="shared" ref="L297" si="111">I297*K297</f>
        <v>1200000</v>
      </c>
    </row>
    <row r="298" spans="1:12">
      <c r="A298" s="37"/>
      <c r="B298" s="52"/>
      <c r="C298" s="289" t="s">
        <v>169</v>
      </c>
      <c r="D298" s="289"/>
      <c r="E298" s="289"/>
      <c r="F298" s="289"/>
      <c r="G298" s="289"/>
      <c r="H298" s="289"/>
      <c r="I298" s="70"/>
      <c r="J298" s="57"/>
      <c r="K298" s="39"/>
      <c r="L298" s="39"/>
    </row>
    <row r="299" spans="1:12">
      <c r="A299" s="252"/>
      <c r="B299" s="252">
        <v>99</v>
      </c>
      <c r="C299" s="290" t="s">
        <v>285</v>
      </c>
      <c r="D299" s="290"/>
      <c r="E299" s="290"/>
      <c r="F299" s="290"/>
      <c r="G299" s="290"/>
      <c r="H299" s="290"/>
      <c r="I299" s="69">
        <v>10</v>
      </c>
      <c r="J299" s="55" t="s">
        <v>182</v>
      </c>
      <c r="K299" s="36">
        <v>8500</v>
      </c>
      <c r="L299" s="36">
        <f t="shared" ref="L299" si="112">I299*K299</f>
        <v>85000</v>
      </c>
    </row>
    <row r="300" spans="1:12">
      <c r="A300" s="37"/>
      <c r="B300" s="52"/>
      <c r="C300" s="290" t="s">
        <v>286</v>
      </c>
      <c r="D300" s="290"/>
      <c r="E300" s="290"/>
      <c r="F300" s="290"/>
      <c r="G300" s="290"/>
      <c r="H300" s="290"/>
      <c r="I300" s="70"/>
      <c r="J300" s="57"/>
      <c r="K300" s="39"/>
      <c r="L300" s="39"/>
    </row>
    <row r="301" spans="1:12">
      <c r="A301" s="252"/>
      <c r="B301" s="252">
        <v>100</v>
      </c>
      <c r="C301" s="291" t="s">
        <v>287</v>
      </c>
      <c r="D301" s="291"/>
      <c r="E301" s="291"/>
      <c r="F301" s="291"/>
      <c r="G301" s="291"/>
      <c r="H301" s="291"/>
      <c r="I301" s="69">
        <v>50</v>
      </c>
      <c r="J301" s="55" t="s">
        <v>182</v>
      </c>
      <c r="K301" s="36">
        <v>2000</v>
      </c>
      <c r="L301" s="36">
        <f t="shared" ref="L301" si="113">I301*K301</f>
        <v>100000</v>
      </c>
    </row>
    <row r="302" spans="1:12">
      <c r="A302" s="37"/>
      <c r="B302" s="37"/>
      <c r="C302" s="289" t="s">
        <v>288</v>
      </c>
      <c r="D302" s="289"/>
      <c r="E302" s="289"/>
      <c r="F302" s="289"/>
      <c r="G302" s="289"/>
      <c r="H302" s="289"/>
      <c r="I302" s="70"/>
      <c r="J302" s="57"/>
      <c r="K302" s="39"/>
      <c r="L302" s="39"/>
    </row>
    <row r="303" spans="1:12">
      <c r="A303" s="252"/>
      <c r="B303" s="255">
        <v>101</v>
      </c>
      <c r="C303" s="290" t="s">
        <v>289</v>
      </c>
      <c r="D303" s="290"/>
      <c r="E303" s="290"/>
      <c r="F303" s="290"/>
      <c r="G303" s="290"/>
      <c r="H303" s="290"/>
      <c r="I303" s="69">
        <v>50</v>
      </c>
      <c r="J303" s="55" t="s">
        <v>182</v>
      </c>
      <c r="K303" s="36">
        <v>2500</v>
      </c>
      <c r="L303" s="36">
        <f t="shared" ref="L303" si="114">I303*K303</f>
        <v>125000</v>
      </c>
    </row>
    <row r="304" spans="1:12">
      <c r="A304" s="37"/>
      <c r="B304" s="52"/>
      <c r="C304" s="290" t="s">
        <v>290</v>
      </c>
      <c r="D304" s="290"/>
      <c r="E304" s="290"/>
      <c r="F304" s="290"/>
      <c r="G304" s="290"/>
      <c r="H304" s="290"/>
      <c r="I304" s="70"/>
      <c r="J304" s="57"/>
      <c r="K304" s="39"/>
      <c r="L304" s="39"/>
    </row>
    <row r="305" spans="1:12">
      <c r="A305" s="252"/>
      <c r="B305" s="252">
        <v>102</v>
      </c>
      <c r="C305" s="291" t="s">
        <v>289</v>
      </c>
      <c r="D305" s="291"/>
      <c r="E305" s="291"/>
      <c r="F305" s="291"/>
      <c r="G305" s="291"/>
      <c r="H305" s="291"/>
      <c r="I305" s="69">
        <v>12</v>
      </c>
      <c r="J305" s="55" t="s">
        <v>182</v>
      </c>
      <c r="K305" s="36">
        <v>6000</v>
      </c>
      <c r="L305" s="36">
        <f t="shared" ref="L305" si="115">I305*K305</f>
        <v>72000</v>
      </c>
    </row>
    <row r="306" spans="1:12">
      <c r="A306" s="37"/>
      <c r="B306" s="52"/>
      <c r="C306" s="289" t="s">
        <v>291</v>
      </c>
      <c r="D306" s="289"/>
      <c r="E306" s="289"/>
      <c r="F306" s="289"/>
      <c r="G306" s="289"/>
      <c r="H306" s="289"/>
      <c r="I306" s="70"/>
      <c r="J306" s="57"/>
      <c r="K306" s="39"/>
      <c r="L306" s="39"/>
    </row>
    <row r="307" spans="1:12">
      <c r="A307" s="252"/>
      <c r="B307" s="252">
        <v>103</v>
      </c>
      <c r="C307" s="290" t="s">
        <v>292</v>
      </c>
      <c r="D307" s="290"/>
      <c r="E307" s="290"/>
      <c r="F307" s="290"/>
      <c r="G307" s="290"/>
      <c r="H307" s="290"/>
      <c r="I307" s="69">
        <v>60</v>
      </c>
      <c r="J307" s="55" t="s">
        <v>182</v>
      </c>
      <c r="K307" s="36">
        <v>15000</v>
      </c>
      <c r="L307" s="36">
        <f t="shared" ref="L307" si="116">I307*K307</f>
        <v>900000</v>
      </c>
    </row>
    <row r="308" spans="1:12">
      <c r="A308" s="30"/>
      <c r="B308" s="37"/>
      <c r="C308" s="289" t="s">
        <v>293</v>
      </c>
      <c r="D308" s="289"/>
      <c r="E308" s="289"/>
      <c r="F308" s="289"/>
      <c r="G308" s="289"/>
      <c r="H308" s="289"/>
      <c r="I308" s="70"/>
      <c r="J308" s="57"/>
      <c r="K308" s="39"/>
      <c r="L308" s="39"/>
    </row>
    <row r="309" spans="1:12">
      <c r="A309" s="243"/>
      <c r="B309" s="255">
        <v>104</v>
      </c>
      <c r="C309" s="290" t="s">
        <v>292</v>
      </c>
      <c r="D309" s="290"/>
      <c r="E309" s="290"/>
      <c r="F309" s="290"/>
      <c r="G309" s="290"/>
      <c r="H309" s="290"/>
      <c r="I309" s="69">
        <v>65</v>
      </c>
      <c r="J309" s="55" t="s">
        <v>182</v>
      </c>
      <c r="K309" s="36">
        <v>20000</v>
      </c>
      <c r="L309" s="36">
        <f t="shared" ref="L309" si="117">I309*K309</f>
        <v>1300000</v>
      </c>
    </row>
    <row r="310" spans="1:12">
      <c r="A310" s="37"/>
      <c r="B310" s="52"/>
      <c r="C310" s="289" t="s">
        <v>294</v>
      </c>
      <c r="D310" s="289"/>
      <c r="E310" s="289"/>
      <c r="F310" s="289"/>
      <c r="G310" s="289"/>
      <c r="H310" s="289"/>
      <c r="I310" s="70"/>
      <c r="J310" s="57"/>
      <c r="K310" s="39"/>
      <c r="L310" s="39"/>
    </row>
    <row r="311" spans="1:12">
      <c r="A311" s="252"/>
      <c r="B311" s="252">
        <v>105</v>
      </c>
      <c r="C311" s="290" t="s">
        <v>295</v>
      </c>
      <c r="D311" s="290"/>
      <c r="E311" s="290"/>
      <c r="F311" s="290"/>
      <c r="G311" s="290"/>
      <c r="H311" s="290"/>
      <c r="I311" s="69">
        <v>65</v>
      </c>
      <c r="J311" s="55" t="s">
        <v>182</v>
      </c>
      <c r="K311" s="36">
        <v>5000</v>
      </c>
      <c r="L311" s="36">
        <f t="shared" ref="L311" si="118">I311*K311</f>
        <v>325000</v>
      </c>
    </row>
    <row r="312" spans="1:12">
      <c r="A312" s="37"/>
      <c r="B312" s="52"/>
      <c r="C312" s="290" t="s">
        <v>180</v>
      </c>
      <c r="D312" s="290"/>
      <c r="E312" s="290"/>
      <c r="F312" s="290"/>
      <c r="G312" s="290"/>
      <c r="H312" s="290"/>
      <c r="I312" s="70"/>
      <c r="J312" s="57"/>
      <c r="K312" s="39"/>
      <c r="L312" s="39"/>
    </row>
    <row r="313" spans="1:12">
      <c r="A313" s="252"/>
      <c r="B313" s="252">
        <v>106</v>
      </c>
      <c r="C313" s="291" t="s">
        <v>296</v>
      </c>
      <c r="D313" s="291"/>
      <c r="E313" s="291"/>
      <c r="F313" s="291"/>
      <c r="G313" s="291"/>
      <c r="H313" s="291"/>
      <c r="I313" s="69">
        <v>24</v>
      </c>
      <c r="J313" s="55" t="s">
        <v>182</v>
      </c>
      <c r="K313" s="36">
        <v>2000</v>
      </c>
      <c r="L313" s="36">
        <f t="shared" ref="L313" si="119">I313*K313</f>
        <v>48000</v>
      </c>
    </row>
    <row r="314" spans="1:12">
      <c r="A314" s="37"/>
      <c r="B314" s="37"/>
      <c r="C314" s="289" t="s">
        <v>180</v>
      </c>
      <c r="D314" s="289"/>
      <c r="E314" s="289"/>
      <c r="F314" s="289"/>
      <c r="G314" s="289"/>
      <c r="H314" s="289"/>
      <c r="I314" s="70"/>
      <c r="J314" s="57"/>
      <c r="K314" s="39"/>
      <c r="L314" s="39"/>
    </row>
    <row r="315" spans="1:12">
      <c r="A315" s="252"/>
      <c r="B315" s="255">
        <v>107</v>
      </c>
      <c r="C315" s="290" t="s">
        <v>297</v>
      </c>
      <c r="D315" s="290"/>
      <c r="E315" s="290"/>
      <c r="F315" s="290"/>
      <c r="G315" s="290"/>
      <c r="H315" s="290"/>
      <c r="I315" s="69">
        <v>12</v>
      </c>
      <c r="J315" s="55" t="s">
        <v>182</v>
      </c>
      <c r="K315" s="36">
        <v>85000</v>
      </c>
      <c r="L315" s="36">
        <f t="shared" ref="L315" si="120">I315*K315</f>
        <v>1020000</v>
      </c>
    </row>
    <row r="316" spans="1:12">
      <c r="A316" s="37"/>
      <c r="B316" s="52"/>
      <c r="C316" s="290" t="s">
        <v>298</v>
      </c>
      <c r="D316" s="290"/>
      <c r="E316" s="290"/>
      <c r="F316" s="290"/>
      <c r="G316" s="290"/>
      <c r="H316" s="290"/>
      <c r="I316" s="70"/>
      <c r="J316" s="57"/>
      <c r="K316" s="39"/>
      <c r="L316" s="39"/>
    </row>
    <row r="317" spans="1:12">
      <c r="A317" s="252"/>
      <c r="B317" s="252">
        <v>108</v>
      </c>
      <c r="C317" s="291" t="s">
        <v>297</v>
      </c>
      <c r="D317" s="291"/>
      <c r="E317" s="291"/>
      <c r="F317" s="291"/>
      <c r="G317" s="291"/>
      <c r="H317" s="291"/>
      <c r="I317" s="69">
        <v>12</v>
      </c>
      <c r="J317" s="55" t="s">
        <v>182</v>
      </c>
      <c r="K317" s="36">
        <v>17000</v>
      </c>
      <c r="L317" s="36">
        <f t="shared" ref="L317" si="121">I317*K317</f>
        <v>204000</v>
      </c>
    </row>
    <row r="318" spans="1:12">
      <c r="A318" s="37"/>
      <c r="B318" s="52"/>
      <c r="C318" s="289" t="s">
        <v>299</v>
      </c>
      <c r="D318" s="289"/>
      <c r="E318" s="289"/>
      <c r="F318" s="289"/>
      <c r="G318" s="289"/>
      <c r="H318" s="289"/>
      <c r="I318" s="70"/>
      <c r="J318" s="57"/>
      <c r="K318" s="39"/>
      <c r="L318" s="39"/>
    </row>
    <row r="319" spans="1:12">
      <c r="A319" s="252"/>
      <c r="B319" s="252">
        <v>109</v>
      </c>
      <c r="C319" s="290" t="s">
        <v>300</v>
      </c>
      <c r="D319" s="290"/>
      <c r="E319" s="290"/>
      <c r="F319" s="290"/>
      <c r="G319" s="290"/>
      <c r="H319" s="290"/>
      <c r="I319" s="69">
        <v>2</v>
      </c>
      <c r="J319" s="55" t="s">
        <v>182</v>
      </c>
      <c r="K319" s="36">
        <v>25000</v>
      </c>
      <c r="L319" s="36">
        <f t="shared" ref="L319" si="122">I319*K319</f>
        <v>50000</v>
      </c>
    </row>
    <row r="320" spans="1:12">
      <c r="A320" s="37"/>
      <c r="B320" s="37"/>
      <c r="C320" s="290" t="s">
        <v>180</v>
      </c>
      <c r="D320" s="290"/>
      <c r="E320" s="290"/>
      <c r="F320" s="290"/>
      <c r="G320" s="290"/>
      <c r="H320" s="290"/>
      <c r="I320" s="70"/>
      <c r="J320" s="57"/>
      <c r="K320" s="39"/>
      <c r="L320" s="39"/>
    </row>
    <row r="321" spans="1:12">
      <c r="A321" s="252"/>
      <c r="B321" s="255">
        <v>110</v>
      </c>
      <c r="C321" s="291" t="s">
        <v>301</v>
      </c>
      <c r="D321" s="291"/>
      <c r="E321" s="291"/>
      <c r="F321" s="291"/>
      <c r="G321" s="291"/>
      <c r="H321" s="291"/>
      <c r="I321" s="69">
        <v>22</v>
      </c>
      <c r="J321" s="55" t="s">
        <v>182</v>
      </c>
      <c r="K321" s="36">
        <v>35000</v>
      </c>
      <c r="L321" s="36">
        <f t="shared" ref="L321" si="123">I321*K321</f>
        <v>770000</v>
      </c>
    </row>
    <row r="322" spans="1:12">
      <c r="A322" s="37"/>
      <c r="B322" s="52"/>
      <c r="C322" s="289" t="s">
        <v>302</v>
      </c>
      <c r="D322" s="289"/>
      <c r="E322" s="289"/>
      <c r="F322" s="289"/>
      <c r="G322" s="289"/>
      <c r="H322" s="289"/>
      <c r="I322" s="70"/>
      <c r="J322" s="57"/>
      <c r="K322" s="39"/>
      <c r="L322" s="39"/>
    </row>
    <row r="323" spans="1:12">
      <c r="A323" s="252"/>
      <c r="B323" s="252">
        <v>111</v>
      </c>
      <c r="C323" s="290" t="s">
        <v>303</v>
      </c>
      <c r="D323" s="290"/>
      <c r="E323" s="290"/>
      <c r="F323" s="290"/>
      <c r="G323" s="290"/>
      <c r="H323" s="290"/>
      <c r="I323" s="69">
        <v>36</v>
      </c>
      <c r="J323" s="55" t="s">
        <v>182</v>
      </c>
      <c r="K323" s="36">
        <v>15000</v>
      </c>
      <c r="L323" s="36">
        <f t="shared" ref="L323" si="124">I323*K323</f>
        <v>540000</v>
      </c>
    </row>
    <row r="324" spans="1:12">
      <c r="A324" s="37"/>
      <c r="B324" s="52"/>
      <c r="C324" s="290" t="s">
        <v>304</v>
      </c>
      <c r="D324" s="290"/>
      <c r="E324" s="290"/>
      <c r="F324" s="290"/>
      <c r="G324" s="290"/>
      <c r="H324" s="290"/>
      <c r="I324" s="70"/>
      <c r="J324" s="57"/>
      <c r="K324" s="39"/>
      <c r="L324" s="39"/>
    </row>
    <row r="325" spans="1:12">
      <c r="A325" s="252"/>
      <c r="B325" s="252">
        <v>112</v>
      </c>
      <c r="C325" s="291" t="s">
        <v>303</v>
      </c>
      <c r="D325" s="291"/>
      <c r="E325" s="291"/>
      <c r="F325" s="291"/>
      <c r="G325" s="291"/>
      <c r="H325" s="291"/>
      <c r="I325" s="69">
        <v>36</v>
      </c>
      <c r="J325" s="55" t="s">
        <v>182</v>
      </c>
      <c r="K325" s="36">
        <v>15000</v>
      </c>
      <c r="L325" s="36">
        <f t="shared" ref="L325" si="125">I325*K325</f>
        <v>540000</v>
      </c>
    </row>
    <row r="326" spans="1:12">
      <c r="A326" s="37"/>
      <c r="B326" s="37"/>
      <c r="C326" s="289" t="s">
        <v>305</v>
      </c>
      <c r="D326" s="289"/>
      <c r="E326" s="289"/>
      <c r="F326" s="289"/>
      <c r="G326" s="289"/>
      <c r="H326" s="289"/>
      <c r="I326" s="70"/>
      <c r="J326" s="57"/>
      <c r="K326" s="39"/>
      <c r="L326" s="39"/>
    </row>
    <row r="327" spans="1:12">
      <c r="A327" s="252"/>
      <c r="B327" s="255">
        <v>113</v>
      </c>
      <c r="C327" s="290" t="s">
        <v>306</v>
      </c>
      <c r="D327" s="290"/>
      <c r="E327" s="290"/>
      <c r="F327" s="290"/>
      <c r="G327" s="290"/>
      <c r="H327" s="290"/>
      <c r="I327" s="69">
        <v>300</v>
      </c>
      <c r="J327" s="55" t="s">
        <v>191</v>
      </c>
      <c r="K327" s="36">
        <v>2000</v>
      </c>
      <c r="L327" s="36">
        <f t="shared" ref="L327" si="126">I327*K327</f>
        <v>600000</v>
      </c>
    </row>
    <row r="328" spans="1:12">
      <c r="A328" s="37"/>
      <c r="B328" s="52"/>
      <c r="C328" s="290" t="s">
        <v>180</v>
      </c>
      <c r="D328" s="290"/>
      <c r="E328" s="290"/>
      <c r="F328" s="290"/>
      <c r="G328" s="290"/>
      <c r="H328" s="290"/>
      <c r="I328" s="70"/>
      <c r="J328" s="57"/>
      <c r="K328" s="39"/>
      <c r="L328" s="39"/>
    </row>
    <row r="329" spans="1:12">
      <c r="A329" s="252"/>
      <c r="B329" s="252">
        <v>114</v>
      </c>
      <c r="C329" s="291" t="s">
        <v>307</v>
      </c>
      <c r="D329" s="291"/>
      <c r="E329" s="291"/>
      <c r="F329" s="291"/>
      <c r="G329" s="291"/>
      <c r="H329" s="291"/>
      <c r="I329" s="69">
        <v>48</v>
      </c>
      <c r="J329" s="55" t="s">
        <v>182</v>
      </c>
      <c r="K329" s="36">
        <v>35000</v>
      </c>
      <c r="L329" s="36">
        <f t="shared" ref="L329" si="127">I329*K329</f>
        <v>1680000</v>
      </c>
    </row>
    <row r="330" spans="1:12">
      <c r="A330" s="37"/>
      <c r="B330" s="52"/>
      <c r="C330" s="289" t="s">
        <v>180</v>
      </c>
      <c r="D330" s="289"/>
      <c r="E330" s="289"/>
      <c r="F330" s="289"/>
      <c r="G330" s="289"/>
      <c r="H330" s="289"/>
      <c r="I330" s="70"/>
      <c r="J330" s="57"/>
      <c r="K330" s="39"/>
      <c r="L330" s="39"/>
    </row>
    <row r="331" spans="1:12">
      <c r="A331" s="252"/>
      <c r="B331" s="252">
        <v>115</v>
      </c>
      <c r="C331" s="290" t="s">
        <v>308</v>
      </c>
      <c r="D331" s="290"/>
      <c r="E331" s="290"/>
      <c r="F331" s="290"/>
      <c r="G331" s="290"/>
      <c r="H331" s="290"/>
      <c r="I331" s="69">
        <v>600</v>
      </c>
      <c r="J331" s="55" t="s">
        <v>164</v>
      </c>
      <c r="K331" s="36">
        <v>600</v>
      </c>
      <c r="L331" s="36">
        <f t="shared" ref="L331" si="128">I331*K331</f>
        <v>360000</v>
      </c>
    </row>
    <row r="332" spans="1:12">
      <c r="A332" s="37"/>
      <c r="B332" s="37"/>
      <c r="C332" s="290" t="s">
        <v>309</v>
      </c>
      <c r="D332" s="290"/>
      <c r="E332" s="290"/>
      <c r="F332" s="290"/>
      <c r="G332" s="290"/>
      <c r="H332" s="290"/>
      <c r="I332" s="70"/>
      <c r="J332" s="57"/>
      <c r="K332" s="39"/>
      <c r="L332" s="39"/>
    </row>
    <row r="333" spans="1:12">
      <c r="A333" s="252"/>
      <c r="B333" s="255">
        <v>116</v>
      </c>
      <c r="C333" s="291" t="s">
        <v>308</v>
      </c>
      <c r="D333" s="291"/>
      <c r="E333" s="291"/>
      <c r="F333" s="291"/>
      <c r="G333" s="291"/>
      <c r="H333" s="291"/>
      <c r="I333" s="69">
        <v>200</v>
      </c>
      <c r="J333" s="55" t="s">
        <v>164</v>
      </c>
      <c r="K333" s="36">
        <v>7500</v>
      </c>
      <c r="L333" s="36">
        <f t="shared" ref="L333" si="129">I333*K333</f>
        <v>1500000</v>
      </c>
    </row>
    <row r="334" spans="1:12">
      <c r="A334" s="37"/>
      <c r="B334" s="52"/>
      <c r="C334" s="289" t="s">
        <v>310</v>
      </c>
      <c r="D334" s="289"/>
      <c r="E334" s="289"/>
      <c r="F334" s="289"/>
      <c r="G334" s="289"/>
      <c r="H334" s="289"/>
      <c r="I334" s="70"/>
      <c r="J334" s="57"/>
      <c r="K334" s="39"/>
      <c r="L334" s="39"/>
    </row>
    <row r="335" spans="1:12">
      <c r="A335" s="252"/>
      <c r="B335" s="252">
        <v>117</v>
      </c>
      <c r="C335" s="290" t="s">
        <v>308</v>
      </c>
      <c r="D335" s="290"/>
      <c r="E335" s="290"/>
      <c r="F335" s="290"/>
      <c r="G335" s="290"/>
      <c r="H335" s="290"/>
      <c r="I335" s="69">
        <v>300</v>
      </c>
      <c r="J335" s="55" t="s">
        <v>164</v>
      </c>
      <c r="K335" s="36">
        <v>5500</v>
      </c>
      <c r="L335" s="36">
        <f t="shared" ref="L335" si="130">I335*K335</f>
        <v>1650000</v>
      </c>
    </row>
    <row r="336" spans="1:12">
      <c r="A336" s="37"/>
      <c r="B336" s="52"/>
      <c r="C336" s="290" t="s">
        <v>311</v>
      </c>
      <c r="D336" s="290"/>
      <c r="E336" s="290"/>
      <c r="F336" s="290"/>
      <c r="G336" s="290"/>
      <c r="H336" s="290"/>
      <c r="I336" s="70"/>
      <c r="J336" s="57"/>
      <c r="K336" s="39"/>
      <c r="L336" s="39"/>
    </row>
    <row r="337" spans="1:12">
      <c r="A337" s="252"/>
      <c r="B337" s="252">
        <v>118</v>
      </c>
      <c r="C337" s="291" t="s">
        <v>312</v>
      </c>
      <c r="D337" s="291"/>
      <c r="E337" s="291"/>
      <c r="F337" s="291"/>
      <c r="G337" s="291"/>
      <c r="H337" s="291"/>
      <c r="I337" s="69">
        <v>140</v>
      </c>
      <c r="J337" s="55" t="s">
        <v>182</v>
      </c>
      <c r="K337" s="36">
        <v>1500</v>
      </c>
      <c r="L337" s="36">
        <f t="shared" ref="L337" si="131">I337*K337</f>
        <v>210000</v>
      </c>
    </row>
    <row r="338" spans="1:12">
      <c r="A338" s="37"/>
      <c r="B338" s="37"/>
      <c r="C338" s="289" t="s">
        <v>247</v>
      </c>
      <c r="D338" s="289"/>
      <c r="E338" s="289"/>
      <c r="F338" s="289"/>
      <c r="G338" s="289"/>
      <c r="H338" s="289"/>
      <c r="I338" s="70"/>
      <c r="J338" s="57"/>
      <c r="K338" s="39"/>
      <c r="L338" s="39"/>
    </row>
    <row r="339" spans="1:12">
      <c r="A339" s="252"/>
      <c r="B339" s="255">
        <v>119</v>
      </c>
      <c r="C339" s="290" t="s">
        <v>312</v>
      </c>
      <c r="D339" s="290"/>
      <c r="E339" s="290"/>
      <c r="F339" s="290"/>
      <c r="G339" s="290"/>
      <c r="H339" s="290"/>
      <c r="I339" s="69">
        <v>120</v>
      </c>
      <c r="J339" s="55" t="s">
        <v>182</v>
      </c>
      <c r="K339" s="36">
        <v>8500</v>
      </c>
      <c r="L339" s="36">
        <f t="shared" ref="L339" si="132">I339*K339</f>
        <v>1020000</v>
      </c>
    </row>
    <row r="340" spans="1:12">
      <c r="A340" s="37"/>
      <c r="B340" s="52"/>
      <c r="C340" s="290" t="s">
        <v>313</v>
      </c>
      <c r="D340" s="290"/>
      <c r="E340" s="290"/>
      <c r="F340" s="290"/>
      <c r="G340" s="290"/>
      <c r="H340" s="290"/>
      <c r="I340" s="70"/>
      <c r="J340" s="57"/>
      <c r="K340" s="39"/>
      <c r="L340" s="39"/>
    </row>
    <row r="341" spans="1:12">
      <c r="A341" s="252"/>
      <c r="B341" s="252">
        <v>120</v>
      </c>
      <c r="C341" s="291" t="s">
        <v>312</v>
      </c>
      <c r="D341" s="291"/>
      <c r="E341" s="291"/>
      <c r="F341" s="291"/>
      <c r="G341" s="291"/>
      <c r="H341" s="291"/>
      <c r="I341" s="69">
        <v>120</v>
      </c>
      <c r="J341" s="55" t="s">
        <v>182</v>
      </c>
      <c r="K341" s="36">
        <v>7500</v>
      </c>
      <c r="L341" s="36">
        <f t="shared" ref="L341" si="133">I341*K341</f>
        <v>900000</v>
      </c>
    </row>
    <row r="342" spans="1:12">
      <c r="A342" s="37"/>
      <c r="B342" s="52"/>
      <c r="C342" s="289" t="s">
        <v>314</v>
      </c>
      <c r="D342" s="289"/>
      <c r="E342" s="289"/>
      <c r="F342" s="289"/>
      <c r="G342" s="289"/>
      <c r="H342" s="289"/>
      <c r="I342" s="70"/>
      <c r="J342" s="57"/>
      <c r="K342" s="39"/>
      <c r="L342" s="39"/>
    </row>
    <row r="343" spans="1:12">
      <c r="A343" s="252"/>
      <c r="B343" s="252">
        <v>121</v>
      </c>
      <c r="C343" s="290" t="s">
        <v>315</v>
      </c>
      <c r="D343" s="290"/>
      <c r="E343" s="290"/>
      <c r="F343" s="290"/>
      <c r="G343" s="290"/>
      <c r="H343" s="290"/>
      <c r="I343" s="69">
        <v>18</v>
      </c>
      <c r="J343" s="55" t="s">
        <v>182</v>
      </c>
      <c r="K343" s="36">
        <v>8500</v>
      </c>
      <c r="L343" s="36">
        <f t="shared" ref="L343" si="134">I343*K343</f>
        <v>153000</v>
      </c>
    </row>
    <row r="344" spans="1:12">
      <c r="A344" s="37"/>
      <c r="B344" s="37"/>
      <c r="C344" s="290" t="s">
        <v>180</v>
      </c>
      <c r="D344" s="290"/>
      <c r="E344" s="290"/>
      <c r="F344" s="290"/>
      <c r="G344" s="290"/>
      <c r="H344" s="290"/>
      <c r="I344" s="70"/>
      <c r="J344" s="57"/>
      <c r="K344" s="39"/>
      <c r="L344" s="39"/>
    </row>
    <row r="345" spans="1:12">
      <c r="A345" s="252"/>
      <c r="B345" s="255">
        <v>122</v>
      </c>
      <c r="C345" s="291" t="s">
        <v>316</v>
      </c>
      <c r="D345" s="291"/>
      <c r="E345" s="291"/>
      <c r="F345" s="291"/>
      <c r="G345" s="291"/>
      <c r="H345" s="291"/>
      <c r="I345" s="69">
        <v>5</v>
      </c>
      <c r="J345" s="55" t="s">
        <v>182</v>
      </c>
      <c r="K345" s="36">
        <v>15000</v>
      </c>
      <c r="L345" s="36">
        <f t="shared" ref="L345" si="135">I345*K345</f>
        <v>75000</v>
      </c>
    </row>
    <row r="346" spans="1:12">
      <c r="A346" s="37"/>
      <c r="B346" s="52"/>
      <c r="C346" s="289" t="s">
        <v>317</v>
      </c>
      <c r="D346" s="289"/>
      <c r="E346" s="289"/>
      <c r="F346" s="289"/>
      <c r="G346" s="289"/>
      <c r="H346" s="289"/>
      <c r="I346" s="70"/>
      <c r="J346" s="57"/>
      <c r="K346" s="39"/>
      <c r="L346" s="39"/>
    </row>
    <row r="347" spans="1:12">
      <c r="A347" s="252"/>
      <c r="B347" s="252">
        <v>123</v>
      </c>
      <c r="C347" s="290" t="s">
        <v>316</v>
      </c>
      <c r="D347" s="290"/>
      <c r="E347" s="290"/>
      <c r="F347" s="290"/>
      <c r="G347" s="290"/>
      <c r="H347" s="290"/>
      <c r="I347" s="69">
        <v>50</v>
      </c>
      <c r="J347" s="55" t="s">
        <v>182</v>
      </c>
      <c r="K347" s="36">
        <v>60000</v>
      </c>
      <c r="L347" s="36">
        <f t="shared" ref="L347" si="136">I347*K347</f>
        <v>3000000</v>
      </c>
    </row>
    <row r="348" spans="1:12">
      <c r="A348" s="37"/>
      <c r="B348" s="52"/>
      <c r="C348" s="290" t="s">
        <v>318</v>
      </c>
      <c r="D348" s="290"/>
      <c r="E348" s="290"/>
      <c r="F348" s="290"/>
      <c r="G348" s="290"/>
      <c r="H348" s="290"/>
      <c r="I348" s="70"/>
      <c r="J348" s="57"/>
      <c r="K348" s="39"/>
      <c r="L348" s="39"/>
    </row>
    <row r="349" spans="1:12">
      <c r="A349" s="252"/>
      <c r="B349" s="252">
        <v>124</v>
      </c>
      <c r="C349" s="291" t="s">
        <v>319</v>
      </c>
      <c r="D349" s="291"/>
      <c r="E349" s="291"/>
      <c r="F349" s="291"/>
      <c r="G349" s="291"/>
      <c r="H349" s="291"/>
      <c r="I349" s="69">
        <v>60</v>
      </c>
      <c r="J349" s="55" t="s">
        <v>182</v>
      </c>
      <c r="K349" s="36">
        <v>17000</v>
      </c>
      <c r="L349" s="36">
        <f t="shared" ref="L349" si="137">I349*K349</f>
        <v>1020000</v>
      </c>
    </row>
    <row r="350" spans="1:12">
      <c r="A350" s="37"/>
      <c r="B350" s="37"/>
      <c r="C350" s="289" t="s">
        <v>320</v>
      </c>
      <c r="D350" s="289"/>
      <c r="E350" s="289"/>
      <c r="F350" s="289"/>
      <c r="G350" s="289"/>
      <c r="H350" s="289"/>
      <c r="I350" s="70"/>
      <c r="J350" s="57"/>
      <c r="K350" s="39"/>
      <c r="L350" s="39"/>
    </row>
    <row r="351" spans="1:12">
      <c r="A351" s="252"/>
      <c r="B351" s="255">
        <v>125</v>
      </c>
      <c r="C351" s="290" t="s">
        <v>319</v>
      </c>
      <c r="D351" s="290"/>
      <c r="E351" s="290"/>
      <c r="F351" s="290"/>
      <c r="G351" s="290"/>
      <c r="H351" s="290"/>
      <c r="I351" s="69">
        <v>30</v>
      </c>
      <c r="J351" s="55" t="s">
        <v>182</v>
      </c>
      <c r="K351" s="36">
        <v>27000</v>
      </c>
      <c r="L351" s="36">
        <f t="shared" ref="L351" si="138">I351*K351</f>
        <v>810000</v>
      </c>
    </row>
    <row r="352" spans="1:12">
      <c r="A352" s="37"/>
      <c r="B352" s="52"/>
      <c r="C352" s="290" t="s">
        <v>321</v>
      </c>
      <c r="D352" s="290"/>
      <c r="E352" s="290"/>
      <c r="F352" s="290"/>
      <c r="G352" s="290"/>
      <c r="H352" s="290"/>
      <c r="I352" s="70"/>
      <c r="J352" s="57"/>
      <c r="K352" s="39"/>
      <c r="L352" s="39"/>
    </row>
    <row r="353" spans="1:12">
      <c r="A353" s="252"/>
      <c r="B353" s="252">
        <v>126</v>
      </c>
      <c r="C353" s="291" t="s">
        <v>322</v>
      </c>
      <c r="D353" s="291"/>
      <c r="E353" s="291"/>
      <c r="F353" s="291"/>
      <c r="G353" s="291"/>
      <c r="H353" s="291"/>
      <c r="I353" s="69">
        <v>2</v>
      </c>
      <c r="J353" s="55" t="s">
        <v>164</v>
      </c>
      <c r="K353" s="36">
        <v>11000</v>
      </c>
      <c r="L353" s="36">
        <f t="shared" ref="L353" si="139">I353*K353</f>
        <v>22000</v>
      </c>
    </row>
    <row r="354" spans="1:12">
      <c r="A354" s="37"/>
      <c r="B354" s="52"/>
      <c r="C354" s="289" t="s">
        <v>180</v>
      </c>
      <c r="D354" s="289"/>
      <c r="E354" s="289"/>
      <c r="F354" s="289"/>
      <c r="G354" s="289"/>
      <c r="H354" s="289"/>
      <c r="I354" s="70"/>
      <c r="J354" s="57"/>
      <c r="K354" s="39"/>
      <c r="L354" s="39"/>
    </row>
    <row r="355" spans="1:12">
      <c r="A355" s="252"/>
      <c r="B355" s="252">
        <v>127</v>
      </c>
      <c r="C355" s="290" t="s">
        <v>323</v>
      </c>
      <c r="D355" s="290"/>
      <c r="E355" s="290"/>
      <c r="F355" s="290"/>
      <c r="G355" s="290"/>
      <c r="H355" s="290"/>
      <c r="I355" s="69">
        <v>1000</v>
      </c>
      <c r="J355" s="55" t="s">
        <v>164</v>
      </c>
      <c r="K355" s="36">
        <v>2500</v>
      </c>
      <c r="L355" s="36">
        <f t="shared" ref="L355" si="140">I355*K355</f>
        <v>2500000</v>
      </c>
    </row>
    <row r="356" spans="1:12">
      <c r="A356" s="37"/>
      <c r="B356" s="37"/>
      <c r="C356" s="290" t="s">
        <v>180</v>
      </c>
      <c r="D356" s="290"/>
      <c r="E356" s="290"/>
      <c r="F356" s="290"/>
      <c r="G356" s="290"/>
      <c r="H356" s="290"/>
      <c r="I356" s="70"/>
      <c r="J356" s="57"/>
      <c r="K356" s="39"/>
      <c r="L356" s="39"/>
    </row>
    <row r="357" spans="1:12">
      <c r="A357" s="252"/>
      <c r="B357" s="255">
        <v>128</v>
      </c>
      <c r="C357" s="294" t="s">
        <v>324</v>
      </c>
      <c r="D357" s="294"/>
      <c r="E357" s="294"/>
      <c r="F357" s="294"/>
      <c r="G357" s="294"/>
      <c r="H357" s="294"/>
      <c r="I357" s="75">
        <v>700</v>
      </c>
      <c r="J357" s="76" t="s">
        <v>182</v>
      </c>
      <c r="K357" s="77">
        <v>230000</v>
      </c>
      <c r="L357" s="77">
        <f t="shared" ref="L357" si="141">I357*K357</f>
        <v>161000000</v>
      </c>
    </row>
    <row r="358" spans="1:12">
      <c r="A358" s="37"/>
      <c r="B358" s="52"/>
      <c r="C358" s="327" t="s">
        <v>325</v>
      </c>
      <c r="D358" s="327"/>
      <c r="E358" s="327"/>
      <c r="F358" s="327"/>
      <c r="G358" s="327"/>
      <c r="H358" s="327"/>
      <c r="I358" s="78"/>
      <c r="J358" s="79"/>
      <c r="K358" s="80"/>
      <c r="L358" s="80"/>
    </row>
    <row r="359" spans="1:12">
      <c r="A359" s="252"/>
      <c r="B359" s="252">
        <v>129</v>
      </c>
      <c r="C359" s="328" t="s">
        <v>324</v>
      </c>
      <c r="D359" s="328"/>
      <c r="E359" s="328"/>
      <c r="F359" s="328"/>
      <c r="G359" s="328"/>
      <c r="H359" s="328"/>
      <c r="I359" s="75">
        <v>300</v>
      </c>
      <c r="J359" s="76" t="s">
        <v>249</v>
      </c>
      <c r="K359" s="77">
        <v>805000</v>
      </c>
      <c r="L359" s="77">
        <f t="shared" ref="L359" si="142">I359*K359</f>
        <v>241500000</v>
      </c>
    </row>
    <row r="360" spans="1:12">
      <c r="A360" s="37"/>
      <c r="B360" s="52"/>
      <c r="C360" s="328" t="s">
        <v>326</v>
      </c>
      <c r="D360" s="328"/>
      <c r="E360" s="328"/>
      <c r="F360" s="328"/>
      <c r="G360" s="328"/>
      <c r="H360" s="328"/>
      <c r="I360" s="78"/>
      <c r="J360" s="79"/>
      <c r="K360" s="80"/>
      <c r="L360" s="80"/>
    </row>
    <row r="361" spans="1:12">
      <c r="A361" s="252"/>
      <c r="B361" s="252">
        <v>130</v>
      </c>
      <c r="C361" s="294" t="s">
        <v>327</v>
      </c>
      <c r="D361" s="294"/>
      <c r="E361" s="294"/>
      <c r="F361" s="294"/>
      <c r="G361" s="294"/>
      <c r="H361" s="294"/>
      <c r="I361" s="75">
        <v>300</v>
      </c>
      <c r="J361" s="76" t="s">
        <v>249</v>
      </c>
      <c r="K361" s="77">
        <v>625000</v>
      </c>
      <c r="L361" s="77">
        <f t="shared" ref="L361" si="143">I361*K361</f>
        <v>187500000</v>
      </c>
    </row>
    <row r="362" spans="1:12">
      <c r="A362" s="37"/>
      <c r="B362" s="37"/>
      <c r="C362" s="327" t="s">
        <v>328</v>
      </c>
      <c r="D362" s="327"/>
      <c r="E362" s="327"/>
      <c r="F362" s="327"/>
      <c r="G362" s="327"/>
      <c r="H362" s="327"/>
      <c r="I362" s="78"/>
      <c r="J362" s="79"/>
      <c r="K362" s="80"/>
      <c r="L362" s="80"/>
    </row>
    <row r="363" spans="1:12">
      <c r="A363" s="252"/>
      <c r="B363" s="255">
        <v>131</v>
      </c>
      <c r="C363" s="328" t="s">
        <v>329</v>
      </c>
      <c r="D363" s="328"/>
      <c r="E363" s="328"/>
      <c r="F363" s="328"/>
      <c r="G363" s="328"/>
      <c r="H363" s="328"/>
      <c r="I363" s="71">
        <v>500</v>
      </c>
      <c r="J363" s="72" t="s">
        <v>164</v>
      </c>
      <c r="K363" s="36">
        <v>2350</v>
      </c>
      <c r="L363" s="36">
        <f t="shared" ref="L363" si="144">I363*K363</f>
        <v>1175000</v>
      </c>
    </row>
    <row r="364" spans="1:12">
      <c r="A364" s="37"/>
      <c r="B364" s="52"/>
      <c r="C364" s="328" t="s">
        <v>330</v>
      </c>
      <c r="D364" s="328"/>
      <c r="E364" s="328"/>
      <c r="F364" s="328"/>
      <c r="G364" s="328"/>
      <c r="H364" s="328"/>
      <c r="I364" s="73"/>
      <c r="J364" s="74"/>
      <c r="K364" s="39"/>
      <c r="L364" s="39"/>
    </row>
    <row r="365" spans="1:12">
      <c r="A365" s="252"/>
      <c r="B365" s="252">
        <v>132</v>
      </c>
      <c r="C365" s="291" t="s">
        <v>331</v>
      </c>
      <c r="D365" s="291"/>
      <c r="E365" s="291"/>
      <c r="F365" s="291"/>
      <c r="G365" s="291"/>
      <c r="H365" s="291"/>
      <c r="I365" s="69">
        <v>30</v>
      </c>
      <c r="J365" s="55" t="s">
        <v>182</v>
      </c>
      <c r="K365" s="36">
        <v>2000</v>
      </c>
      <c r="L365" s="36">
        <f t="shared" ref="L365" si="145">I365*K365</f>
        <v>60000</v>
      </c>
    </row>
    <row r="366" spans="1:12">
      <c r="A366" s="37"/>
      <c r="B366" s="52"/>
      <c r="C366" s="289" t="s">
        <v>332</v>
      </c>
      <c r="D366" s="289"/>
      <c r="E366" s="289"/>
      <c r="F366" s="289"/>
      <c r="G366" s="289"/>
      <c r="H366" s="289"/>
      <c r="I366" s="70"/>
      <c r="J366" s="57"/>
      <c r="K366" s="39"/>
      <c r="L366" s="39"/>
    </row>
    <row r="367" spans="1:12">
      <c r="A367" s="252"/>
      <c r="B367" s="252">
        <v>133</v>
      </c>
      <c r="C367" s="290" t="s">
        <v>331</v>
      </c>
      <c r="D367" s="290"/>
      <c r="E367" s="290"/>
      <c r="F367" s="290"/>
      <c r="G367" s="290"/>
      <c r="H367" s="290"/>
      <c r="I367" s="69">
        <v>30</v>
      </c>
      <c r="J367" s="55" t="s">
        <v>168</v>
      </c>
      <c r="K367" s="36">
        <v>25000</v>
      </c>
      <c r="L367" s="36">
        <f t="shared" ref="L367" si="146">I367*K367</f>
        <v>750000</v>
      </c>
    </row>
    <row r="368" spans="1:12">
      <c r="A368" s="37"/>
      <c r="B368" s="37"/>
      <c r="C368" s="290" t="s">
        <v>309</v>
      </c>
      <c r="D368" s="290"/>
      <c r="E368" s="290"/>
      <c r="F368" s="290"/>
      <c r="G368" s="290"/>
      <c r="H368" s="290"/>
      <c r="I368" s="70"/>
      <c r="J368" s="57"/>
      <c r="K368" s="39"/>
      <c r="L368" s="39"/>
    </row>
    <row r="369" spans="1:12">
      <c r="A369" s="252"/>
      <c r="B369" s="255">
        <v>134</v>
      </c>
      <c r="C369" s="291" t="s">
        <v>331</v>
      </c>
      <c r="D369" s="291"/>
      <c r="E369" s="291"/>
      <c r="F369" s="291"/>
      <c r="G369" s="291"/>
      <c r="H369" s="291"/>
      <c r="I369" s="69">
        <v>100</v>
      </c>
      <c r="J369" s="55" t="s">
        <v>164</v>
      </c>
      <c r="K369" s="36">
        <v>7500</v>
      </c>
      <c r="L369" s="36">
        <f t="shared" ref="L369" si="147">I369*K369</f>
        <v>750000</v>
      </c>
    </row>
    <row r="370" spans="1:12">
      <c r="A370" s="37"/>
      <c r="B370" s="52"/>
      <c r="C370" s="289" t="s">
        <v>310</v>
      </c>
      <c r="D370" s="289"/>
      <c r="E370" s="289"/>
      <c r="F370" s="289"/>
      <c r="G370" s="289"/>
      <c r="H370" s="289"/>
      <c r="I370" s="70"/>
      <c r="J370" s="57"/>
      <c r="K370" s="39"/>
      <c r="L370" s="39"/>
    </row>
    <row r="371" spans="1:12">
      <c r="A371" s="252"/>
      <c r="B371" s="252">
        <v>135</v>
      </c>
      <c r="C371" s="290" t="s">
        <v>329</v>
      </c>
      <c r="D371" s="290"/>
      <c r="E371" s="290"/>
      <c r="F371" s="290"/>
      <c r="G371" s="290"/>
      <c r="H371" s="290"/>
      <c r="I371" s="69">
        <v>10000</v>
      </c>
      <c r="J371" s="55" t="s">
        <v>164</v>
      </c>
      <c r="K371" s="36">
        <v>3700</v>
      </c>
      <c r="L371" s="36">
        <f t="shared" ref="L371" si="148">I371*K371</f>
        <v>37000000</v>
      </c>
    </row>
    <row r="372" spans="1:12">
      <c r="A372" s="37"/>
      <c r="B372" s="52"/>
      <c r="C372" s="290" t="s">
        <v>333</v>
      </c>
      <c r="D372" s="290"/>
      <c r="E372" s="290"/>
      <c r="F372" s="290"/>
      <c r="G372" s="290"/>
      <c r="H372" s="290"/>
      <c r="I372" s="70"/>
      <c r="J372" s="57"/>
      <c r="K372" s="39"/>
      <c r="L372" s="39"/>
    </row>
    <row r="373" spans="1:12">
      <c r="A373" s="252"/>
      <c r="B373" s="252">
        <v>136</v>
      </c>
      <c r="C373" s="291" t="s">
        <v>334</v>
      </c>
      <c r="D373" s="291"/>
      <c r="E373" s="291"/>
      <c r="F373" s="291"/>
      <c r="G373" s="291"/>
      <c r="H373" s="291"/>
      <c r="I373" s="69">
        <v>300</v>
      </c>
      <c r="J373" s="55" t="s">
        <v>182</v>
      </c>
      <c r="K373" s="36">
        <v>2000</v>
      </c>
      <c r="L373" s="36">
        <f t="shared" ref="L373" si="149">I373*K373</f>
        <v>600000</v>
      </c>
    </row>
    <row r="374" spans="1:12">
      <c r="A374" s="37"/>
      <c r="B374" s="37"/>
      <c r="C374" s="289" t="s">
        <v>180</v>
      </c>
      <c r="D374" s="289"/>
      <c r="E374" s="289"/>
      <c r="F374" s="289"/>
      <c r="G374" s="289"/>
      <c r="H374" s="289"/>
      <c r="I374" s="70"/>
      <c r="J374" s="57"/>
      <c r="K374" s="39"/>
      <c r="L374" s="39"/>
    </row>
    <row r="375" spans="1:12">
      <c r="A375" s="252"/>
      <c r="B375" s="255">
        <v>137</v>
      </c>
      <c r="C375" s="290" t="s">
        <v>335</v>
      </c>
      <c r="D375" s="290"/>
      <c r="E375" s="290"/>
      <c r="F375" s="290"/>
      <c r="G375" s="290"/>
      <c r="H375" s="290"/>
      <c r="I375" s="69">
        <v>20</v>
      </c>
      <c r="J375" s="55" t="s">
        <v>249</v>
      </c>
      <c r="K375" s="36">
        <v>21500</v>
      </c>
      <c r="L375" s="36">
        <f t="shared" ref="L375" si="150">I375*K375</f>
        <v>430000</v>
      </c>
    </row>
    <row r="376" spans="1:12">
      <c r="A376" s="37"/>
      <c r="B376" s="52"/>
      <c r="C376" s="290" t="s">
        <v>180</v>
      </c>
      <c r="D376" s="290"/>
      <c r="E376" s="290"/>
      <c r="F376" s="290"/>
      <c r="G376" s="290"/>
      <c r="H376" s="290"/>
      <c r="I376" s="70"/>
      <c r="J376" s="57"/>
      <c r="K376" s="39"/>
      <c r="L376" s="39"/>
    </row>
    <row r="377" spans="1:12">
      <c r="A377" s="252"/>
      <c r="B377" s="252">
        <v>138</v>
      </c>
      <c r="C377" s="291" t="s">
        <v>336</v>
      </c>
      <c r="D377" s="291"/>
      <c r="E377" s="291"/>
      <c r="F377" s="291"/>
      <c r="G377" s="291"/>
      <c r="H377" s="291"/>
      <c r="I377" s="69">
        <v>20</v>
      </c>
      <c r="J377" s="55" t="s">
        <v>182</v>
      </c>
      <c r="K377" s="36">
        <v>4500</v>
      </c>
      <c r="L377" s="36">
        <f t="shared" ref="L377" si="151">I377*K377</f>
        <v>90000</v>
      </c>
    </row>
    <row r="378" spans="1:12">
      <c r="A378" s="37"/>
      <c r="B378" s="52"/>
      <c r="C378" s="289" t="s">
        <v>337</v>
      </c>
      <c r="D378" s="289"/>
      <c r="E378" s="289"/>
      <c r="F378" s="289"/>
      <c r="G378" s="289"/>
      <c r="H378" s="289"/>
      <c r="I378" s="70"/>
      <c r="J378" s="57"/>
      <c r="K378" s="39"/>
      <c r="L378" s="39"/>
    </row>
    <row r="379" spans="1:12">
      <c r="A379" s="252"/>
      <c r="B379" s="252">
        <v>139</v>
      </c>
      <c r="C379" s="290" t="s">
        <v>338</v>
      </c>
      <c r="D379" s="290"/>
      <c r="E379" s="290"/>
      <c r="F379" s="290"/>
      <c r="G379" s="290"/>
      <c r="H379" s="290"/>
      <c r="I379" s="69">
        <v>100</v>
      </c>
      <c r="J379" s="55" t="s">
        <v>182</v>
      </c>
      <c r="K379" s="36">
        <v>12500</v>
      </c>
      <c r="L379" s="36">
        <f t="shared" ref="L379" si="152">I379*K379</f>
        <v>1250000</v>
      </c>
    </row>
    <row r="380" spans="1:12">
      <c r="A380" s="37"/>
      <c r="B380" s="37"/>
      <c r="C380" s="290" t="s">
        <v>339</v>
      </c>
      <c r="D380" s="290"/>
      <c r="E380" s="290"/>
      <c r="F380" s="290"/>
      <c r="G380" s="290"/>
      <c r="H380" s="290"/>
      <c r="I380" s="70"/>
      <c r="J380" s="57"/>
      <c r="K380" s="39"/>
      <c r="L380" s="39"/>
    </row>
    <row r="381" spans="1:12">
      <c r="A381" s="252"/>
      <c r="B381" s="255">
        <v>140</v>
      </c>
      <c r="C381" s="291" t="s">
        <v>340</v>
      </c>
      <c r="D381" s="291"/>
      <c r="E381" s="291"/>
      <c r="F381" s="291"/>
      <c r="G381" s="291"/>
      <c r="H381" s="291"/>
      <c r="I381" s="69">
        <v>3</v>
      </c>
      <c r="J381" s="55" t="s">
        <v>182</v>
      </c>
      <c r="K381" s="36">
        <v>25000</v>
      </c>
      <c r="L381" s="36">
        <f t="shared" ref="L381" si="153">I381*K381</f>
        <v>75000</v>
      </c>
    </row>
    <row r="382" spans="1:12">
      <c r="A382" s="37"/>
      <c r="B382" s="52"/>
      <c r="C382" s="289" t="s">
        <v>180</v>
      </c>
      <c r="D382" s="289"/>
      <c r="E382" s="289"/>
      <c r="F382" s="289"/>
      <c r="G382" s="289"/>
      <c r="H382" s="289"/>
      <c r="I382" s="70"/>
      <c r="J382" s="57"/>
      <c r="K382" s="39"/>
      <c r="L382" s="39"/>
    </row>
    <row r="383" spans="1:12">
      <c r="A383" s="252"/>
      <c r="B383" s="252">
        <v>141</v>
      </c>
      <c r="C383" s="290" t="s">
        <v>341</v>
      </c>
      <c r="D383" s="290"/>
      <c r="E383" s="290"/>
      <c r="F383" s="290"/>
      <c r="G383" s="290"/>
      <c r="H383" s="290"/>
      <c r="I383" s="69">
        <v>100</v>
      </c>
      <c r="J383" s="55" t="s">
        <v>342</v>
      </c>
      <c r="K383" s="36">
        <v>7500</v>
      </c>
      <c r="L383" s="36">
        <f t="shared" ref="L383" si="154">I383*K383</f>
        <v>750000</v>
      </c>
    </row>
    <row r="384" spans="1:12">
      <c r="A384" s="37"/>
      <c r="B384" s="52"/>
      <c r="C384" s="290" t="s">
        <v>180</v>
      </c>
      <c r="D384" s="290"/>
      <c r="E384" s="290"/>
      <c r="F384" s="290"/>
      <c r="G384" s="290"/>
      <c r="H384" s="290"/>
      <c r="I384" s="70"/>
      <c r="J384" s="57"/>
      <c r="K384" s="39"/>
      <c r="L384" s="39"/>
    </row>
    <row r="385" spans="1:14">
      <c r="A385" s="252"/>
      <c r="B385" s="252">
        <v>142</v>
      </c>
      <c r="C385" s="291" t="s">
        <v>343</v>
      </c>
      <c r="D385" s="291"/>
      <c r="E385" s="291"/>
      <c r="F385" s="291"/>
      <c r="G385" s="291"/>
      <c r="H385" s="291"/>
      <c r="I385" s="69">
        <v>12</v>
      </c>
      <c r="J385" s="55" t="s">
        <v>182</v>
      </c>
      <c r="K385" s="36">
        <v>150000</v>
      </c>
      <c r="L385" s="36">
        <f t="shared" ref="L385" si="155">I385*K385</f>
        <v>1800000</v>
      </c>
    </row>
    <row r="386" spans="1:14">
      <c r="A386" s="37"/>
      <c r="B386" s="37"/>
      <c r="C386" s="289" t="s">
        <v>180</v>
      </c>
      <c r="D386" s="289"/>
      <c r="E386" s="289"/>
      <c r="F386" s="289"/>
      <c r="G386" s="289"/>
      <c r="H386" s="289"/>
      <c r="I386" s="70"/>
      <c r="J386" s="57"/>
      <c r="K386" s="39"/>
      <c r="L386" s="39"/>
    </row>
    <row r="387" spans="1:14">
      <c r="A387" s="252"/>
      <c r="B387" s="255">
        <v>143</v>
      </c>
      <c r="C387" s="290" t="s">
        <v>344</v>
      </c>
      <c r="D387" s="290"/>
      <c r="E387" s="290"/>
      <c r="F387" s="290"/>
      <c r="G387" s="290"/>
      <c r="H387" s="290"/>
      <c r="I387" s="69">
        <v>450</v>
      </c>
      <c r="J387" s="55" t="s">
        <v>345</v>
      </c>
      <c r="K387" s="36">
        <v>7500</v>
      </c>
      <c r="L387" s="36">
        <f t="shared" ref="L387" si="156">I387*K387</f>
        <v>3375000</v>
      </c>
    </row>
    <row r="388" spans="1:14">
      <c r="A388" s="37"/>
      <c r="B388" s="52"/>
      <c r="C388" s="290" t="s">
        <v>346</v>
      </c>
      <c r="D388" s="290"/>
      <c r="E388" s="290"/>
      <c r="F388" s="290"/>
      <c r="G388" s="290"/>
      <c r="H388" s="290"/>
      <c r="I388" s="70"/>
      <c r="J388" s="57"/>
      <c r="K388" s="39"/>
      <c r="L388" s="39"/>
    </row>
    <row r="389" spans="1:14">
      <c r="A389" s="252"/>
      <c r="B389" s="252">
        <v>144</v>
      </c>
      <c r="C389" s="291" t="s">
        <v>344</v>
      </c>
      <c r="D389" s="291"/>
      <c r="E389" s="291"/>
      <c r="F389" s="291"/>
      <c r="G389" s="291"/>
      <c r="H389" s="291"/>
      <c r="I389" s="69">
        <v>500</v>
      </c>
      <c r="J389" s="55" t="s">
        <v>345</v>
      </c>
      <c r="K389" s="36">
        <v>2000</v>
      </c>
      <c r="L389" s="36">
        <f t="shared" ref="L389" si="157">I389*K389</f>
        <v>1000000</v>
      </c>
    </row>
    <row r="390" spans="1:14">
      <c r="A390" s="37"/>
      <c r="B390" s="52"/>
      <c r="C390" s="289" t="s">
        <v>347</v>
      </c>
      <c r="D390" s="289"/>
      <c r="E390" s="289"/>
      <c r="F390" s="289"/>
      <c r="G390" s="289"/>
      <c r="H390" s="289"/>
      <c r="I390" s="70"/>
      <c r="J390" s="57"/>
      <c r="K390" s="39"/>
      <c r="L390" s="39"/>
    </row>
    <row r="391" spans="1:14">
      <c r="A391" s="252"/>
      <c r="B391" s="252">
        <v>145</v>
      </c>
      <c r="C391" s="291" t="s">
        <v>348</v>
      </c>
      <c r="D391" s="291"/>
      <c r="E391" s="291"/>
      <c r="F391" s="291"/>
      <c r="G391" s="291"/>
      <c r="H391" s="291"/>
      <c r="I391" s="69">
        <v>60</v>
      </c>
      <c r="J391" s="55" t="s">
        <v>349</v>
      </c>
      <c r="K391" s="36">
        <v>35000</v>
      </c>
      <c r="L391" s="36">
        <f t="shared" ref="L391" si="158">I391*K391</f>
        <v>2100000</v>
      </c>
    </row>
    <row r="392" spans="1:14">
      <c r="A392" s="37"/>
      <c r="B392" s="52"/>
      <c r="C392" s="289" t="s">
        <v>347</v>
      </c>
      <c r="D392" s="289"/>
      <c r="E392" s="289"/>
      <c r="F392" s="289"/>
      <c r="G392" s="289"/>
      <c r="H392" s="289"/>
      <c r="I392" s="70"/>
      <c r="J392" s="57"/>
      <c r="K392" s="38"/>
      <c r="L392" s="38"/>
    </row>
    <row r="393" spans="1:14">
      <c r="A393" s="231" t="s">
        <v>350</v>
      </c>
      <c r="B393" s="292" t="s">
        <v>351</v>
      </c>
      <c r="C393" s="292"/>
      <c r="D393" s="292"/>
      <c r="E393" s="292"/>
      <c r="F393" s="292"/>
      <c r="G393" s="292"/>
      <c r="H393" s="292"/>
      <c r="I393" s="24"/>
      <c r="J393" s="13"/>
      <c r="K393" s="13"/>
      <c r="L393" s="26">
        <f>SUM(L394:L433)</f>
        <v>168340000</v>
      </c>
      <c r="N393" s="41"/>
    </row>
    <row r="394" spans="1:14">
      <c r="A394" s="241"/>
      <c r="B394" s="252">
        <v>1</v>
      </c>
      <c r="C394" s="290" t="s">
        <v>352</v>
      </c>
      <c r="D394" s="290"/>
      <c r="E394" s="290"/>
      <c r="F394" s="290"/>
      <c r="G394" s="290"/>
      <c r="H394" s="290"/>
      <c r="I394" s="34">
        <v>5</v>
      </c>
      <c r="J394" s="34"/>
      <c r="K394" s="36">
        <v>50000</v>
      </c>
      <c r="L394" s="36">
        <f>I394*K394</f>
        <v>250000</v>
      </c>
    </row>
    <row r="395" spans="1:14">
      <c r="A395" s="30"/>
      <c r="B395" s="37"/>
      <c r="C395" s="290" t="s">
        <v>180</v>
      </c>
      <c r="D395" s="290"/>
      <c r="E395" s="290"/>
      <c r="F395" s="290"/>
      <c r="G395" s="290"/>
      <c r="H395" s="290"/>
      <c r="I395" s="38"/>
      <c r="J395" s="38"/>
      <c r="K395" s="39"/>
      <c r="L395" s="39"/>
    </row>
    <row r="396" spans="1:14">
      <c r="A396" s="243"/>
      <c r="B396" s="255">
        <v>2</v>
      </c>
      <c r="C396" s="291" t="s">
        <v>353</v>
      </c>
      <c r="D396" s="291"/>
      <c r="E396" s="291"/>
      <c r="F396" s="291"/>
      <c r="G396" s="291"/>
      <c r="H396" s="291"/>
      <c r="I396" s="34">
        <v>4</v>
      </c>
      <c r="J396" s="34"/>
      <c r="K396" s="36">
        <v>150000</v>
      </c>
      <c r="L396" s="36">
        <f t="shared" ref="L396" si="159">I396*K396</f>
        <v>600000</v>
      </c>
    </row>
    <row r="397" spans="1:14">
      <c r="A397" s="30"/>
      <c r="B397" s="52"/>
      <c r="C397" s="289" t="s">
        <v>180</v>
      </c>
      <c r="D397" s="289"/>
      <c r="E397" s="289"/>
      <c r="F397" s="289"/>
      <c r="G397" s="289"/>
      <c r="H397" s="289"/>
      <c r="I397" s="38"/>
      <c r="J397" s="38"/>
      <c r="K397" s="39"/>
      <c r="L397" s="39"/>
    </row>
    <row r="398" spans="1:14">
      <c r="A398" s="243"/>
      <c r="B398" s="252">
        <v>3</v>
      </c>
      <c r="C398" s="290" t="s">
        <v>354</v>
      </c>
      <c r="D398" s="290"/>
      <c r="E398" s="290"/>
      <c r="F398" s="290"/>
      <c r="G398" s="290"/>
      <c r="H398" s="290"/>
      <c r="I398" s="34">
        <v>5</v>
      </c>
      <c r="J398" s="34"/>
      <c r="K398" s="36">
        <v>39000</v>
      </c>
      <c r="L398" s="36">
        <f t="shared" ref="L398" si="160">I398*K398</f>
        <v>195000</v>
      </c>
    </row>
    <row r="399" spans="1:14">
      <c r="A399" s="30"/>
      <c r="B399" s="37"/>
      <c r="C399" s="290" t="s">
        <v>180</v>
      </c>
      <c r="D399" s="290"/>
      <c r="E399" s="290"/>
      <c r="F399" s="290"/>
      <c r="G399" s="290"/>
      <c r="H399" s="290"/>
      <c r="I399" s="38"/>
      <c r="J399" s="38"/>
      <c r="K399" s="39"/>
      <c r="L399" s="39"/>
    </row>
    <row r="400" spans="1:14">
      <c r="A400" s="243"/>
      <c r="B400" s="255">
        <v>4</v>
      </c>
      <c r="C400" s="291" t="s">
        <v>355</v>
      </c>
      <c r="D400" s="291"/>
      <c r="E400" s="291"/>
      <c r="F400" s="291"/>
      <c r="G400" s="291"/>
      <c r="H400" s="291"/>
      <c r="I400" s="34">
        <v>10</v>
      </c>
      <c r="J400" s="34"/>
      <c r="K400" s="36">
        <v>28500</v>
      </c>
      <c r="L400" s="36">
        <f t="shared" ref="L400" si="161">I400*K400</f>
        <v>285000</v>
      </c>
    </row>
    <row r="401" spans="1:12">
      <c r="A401" s="30"/>
      <c r="B401" s="52"/>
      <c r="C401" s="289" t="s">
        <v>180</v>
      </c>
      <c r="D401" s="289"/>
      <c r="E401" s="289"/>
      <c r="F401" s="289"/>
      <c r="G401" s="289"/>
      <c r="H401" s="289"/>
      <c r="I401" s="38"/>
      <c r="J401" s="38"/>
      <c r="K401" s="39"/>
      <c r="L401" s="39"/>
    </row>
    <row r="402" spans="1:12">
      <c r="A402" s="243"/>
      <c r="B402" s="252">
        <v>5</v>
      </c>
      <c r="C402" s="290" t="s">
        <v>356</v>
      </c>
      <c r="D402" s="290"/>
      <c r="E402" s="290"/>
      <c r="F402" s="290"/>
      <c r="G402" s="290"/>
      <c r="H402" s="290"/>
      <c r="I402" s="34">
        <v>5</v>
      </c>
      <c r="J402" s="34"/>
      <c r="K402" s="36">
        <v>38000</v>
      </c>
      <c r="L402" s="36">
        <f t="shared" ref="L402" si="162">I402*K402</f>
        <v>190000</v>
      </c>
    </row>
    <row r="403" spans="1:12">
      <c r="A403" s="30"/>
      <c r="B403" s="37"/>
      <c r="C403" s="290" t="s">
        <v>180</v>
      </c>
      <c r="D403" s="290"/>
      <c r="E403" s="290"/>
      <c r="F403" s="290"/>
      <c r="G403" s="290"/>
      <c r="H403" s="290"/>
      <c r="I403" s="38"/>
      <c r="J403" s="38"/>
      <c r="K403" s="39"/>
      <c r="L403" s="39"/>
    </row>
    <row r="404" spans="1:12">
      <c r="A404" s="243"/>
      <c r="B404" s="255">
        <v>6</v>
      </c>
      <c r="C404" s="291" t="s">
        <v>357</v>
      </c>
      <c r="D404" s="291"/>
      <c r="E404" s="291"/>
      <c r="F404" s="291"/>
      <c r="G404" s="291"/>
      <c r="H404" s="291"/>
      <c r="I404" s="34">
        <v>5</v>
      </c>
      <c r="J404" s="34"/>
      <c r="K404" s="36">
        <v>29000</v>
      </c>
      <c r="L404" s="36">
        <f t="shared" ref="L404" si="163">I404*K404</f>
        <v>145000</v>
      </c>
    </row>
    <row r="405" spans="1:12">
      <c r="A405" s="30"/>
      <c r="B405" s="52"/>
      <c r="C405" s="289" t="s">
        <v>180</v>
      </c>
      <c r="D405" s="289"/>
      <c r="E405" s="289"/>
      <c r="F405" s="289"/>
      <c r="G405" s="289"/>
      <c r="H405" s="289"/>
      <c r="I405" s="38"/>
      <c r="J405" s="38"/>
      <c r="K405" s="39"/>
      <c r="L405" s="39"/>
    </row>
    <row r="406" spans="1:12">
      <c r="A406" s="243"/>
      <c r="B406" s="252">
        <v>7</v>
      </c>
      <c r="C406" s="290" t="s">
        <v>358</v>
      </c>
      <c r="D406" s="290"/>
      <c r="E406" s="290"/>
      <c r="F406" s="290"/>
      <c r="G406" s="290"/>
      <c r="H406" s="290"/>
      <c r="I406" s="34">
        <v>600</v>
      </c>
      <c r="J406" s="34"/>
      <c r="K406" s="36">
        <v>63000</v>
      </c>
      <c r="L406" s="36">
        <f t="shared" ref="L406" si="164">I406*K406</f>
        <v>37800000</v>
      </c>
    </row>
    <row r="407" spans="1:12">
      <c r="A407" s="30"/>
      <c r="B407" s="37"/>
      <c r="C407" s="290" t="s">
        <v>180</v>
      </c>
      <c r="D407" s="290"/>
      <c r="E407" s="290"/>
      <c r="F407" s="290"/>
      <c r="G407" s="290"/>
      <c r="H407" s="290"/>
      <c r="I407" s="38"/>
      <c r="J407" s="38"/>
      <c r="K407" s="39"/>
      <c r="L407" s="39"/>
    </row>
    <row r="408" spans="1:12">
      <c r="A408" s="243"/>
      <c r="B408" s="255">
        <v>8</v>
      </c>
      <c r="C408" s="291" t="s">
        <v>359</v>
      </c>
      <c r="D408" s="291"/>
      <c r="E408" s="291"/>
      <c r="F408" s="291"/>
      <c r="G408" s="291"/>
      <c r="H408" s="291"/>
      <c r="I408" s="34">
        <v>12</v>
      </c>
      <c r="J408" s="34"/>
      <c r="K408" s="36">
        <v>65000</v>
      </c>
      <c r="L408" s="36">
        <f t="shared" ref="L408" si="165">I408*K408</f>
        <v>780000</v>
      </c>
    </row>
    <row r="409" spans="1:12">
      <c r="A409" s="30"/>
      <c r="B409" s="52"/>
      <c r="C409" s="289" t="s">
        <v>180</v>
      </c>
      <c r="D409" s="289"/>
      <c r="E409" s="289"/>
      <c r="F409" s="289"/>
      <c r="G409" s="289"/>
      <c r="H409" s="289"/>
      <c r="I409" s="38"/>
      <c r="J409" s="38"/>
      <c r="K409" s="39"/>
      <c r="L409" s="39"/>
    </row>
    <row r="410" spans="1:12">
      <c r="A410" s="243"/>
      <c r="B410" s="255">
        <v>9</v>
      </c>
      <c r="C410" s="290" t="s">
        <v>360</v>
      </c>
      <c r="D410" s="290"/>
      <c r="E410" s="290"/>
      <c r="F410" s="290"/>
      <c r="G410" s="290"/>
      <c r="H410" s="290"/>
      <c r="I410" s="34">
        <v>6</v>
      </c>
      <c r="J410" s="34"/>
      <c r="K410" s="36">
        <v>70000</v>
      </c>
      <c r="L410" s="36">
        <f t="shared" ref="L410" si="166">I410*K410</f>
        <v>420000</v>
      </c>
    </row>
    <row r="411" spans="1:12">
      <c r="A411" s="30"/>
      <c r="B411" s="37"/>
      <c r="C411" s="290" t="s">
        <v>180</v>
      </c>
      <c r="D411" s="290"/>
      <c r="E411" s="290"/>
      <c r="F411" s="290"/>
      <c r="G411" s="290"/>
      <c r="H411" s="290"/>
      <c r="I411" s="38"/>
      <c r="J411" s="38"/>
      <c r="K411" s="39"/>
      <c r="L411" s="39"/>
    </row>
    <row r="412" spans="1:12">
      <c r="A412" s="243"/>
      <c r="B412" s="255">
        <v>10</v>
      </c>
      <c r="C412" s="291" t="s">
        <v>361</v>
      </c>
      <c r="D412" s="291"/>
      <c r="E412" s="291"/>
      <c r="F412" s="291"/>
      <c r="G412" s="291"/>
      <c r="H412" s="291"/>
      <c r="I412" s="34">
        <v>600</v>
      </c>
      <c r="J412" s="34"/>
      <c r="K412" s="36">
        <v>60000</v>
      </c>
      <c r="L412" s="36">
        <f t="shared" ref="L412" si="167">I412*K412</f>
        <v>36000000</v>
      </c>
    </row>
    <row r="413" spans="1:12">
      <c r="A413" s="30"/>
      <c r="B413" s="52"/>
      <c r="C413" s="289" t="s">
        <v>180</v>
      </c>
      <c r="D413" s="289"/>
      <c r="E413" s="289"/>
      <c r="F413" s="289"/>
      <c r="G413" s="289"/>
      <c r="H413" s="289"/>
      <c r="I413" s="38"/>
      <c r="J413" s="38"/>
      <c r="K413" s="39"/>
      <c r="L413" s="39"/>
    </row>
    <row r="414" spans="1:12">
      <c r="A414" s="243"/>
      <c r="B414" s="252">
        <v>11</v>
      </c>
      <c r="C414" s="290" t="s">
        <v>362</v>
      </c>
      <c r="D414" s="290"/>
      <c r="E414" s="290"/>
      <c r="F414" s="290"/>
      <c r="G414" s="290"/>
      <c r="H414" s="290"/>
      <c r="I414" s="34">
        <v>12</v>
      </c>
      <c r="J414" s="34"/>
      <c r="K414" s="36">
        <v>70000</v>
      </c>
      <c r="L414" s="36">
        <f t="shared" ref="L414" si="168">I414*K414</f>
        <v>840000</v>
      </c>
    </row>
    <row r="415" spans="1:12">
      <c r="A415" s="30"/>
      <c r="B415" s="37"/>
      <c r="C415" s="290" t="s">
        <v>180</v>
      </c>
      <c r="D415" s="290"/>
      <c r="E415" s="290"/>
      <c r="F415" s="290"/>
      <c r="G415" s="290"/>
      <c r="H415" s="290"/>
      <c r="I415" s="38"/>
      <c r="J415" s="38"/>
      <c r="K415" s="39"/>
      <c r="L415" s="39"/>
    </row>
    <row r="416" spans="1:12">
      <c r="A416" s="243"/>
      <c r="B416" s="255">
        <v>12</v>
      </c>
      <c r="C416" s="291" t="s">
        <v>363</v>
      </c>
      <c r="D416" s="291"/>
      <c r="E416" s="291"/>
      <c r="F416" s="291"/>
      <c r="G416" s="291"/>
      <c r="H416" s="291"/>
      <c r="I416" s="34">
        <v>20</v>
      </c>
      <c r="J416" s="34"/>
      <c r="K416" s="36">
        <v>2000</v>
      </c>
      <c r="L416" s="36">
        <f t="shared" ref="L416" si="169">I416*K416</f>
        <v>40000</v>
      </c>
    </row>
    <row r="417" spans="1:12">
      <c r="A417" s="30"/>
      <c r="B417" s="52"/>
      <c r="C417" s="289" t="s">
        <v>180</v>
      </c>
      <c r="D417" s="289"/>
      <c r="E417" s="289"/>
      <c r="F417" s="289"/>
      <c r="G417" s="289"/>
      <c r="H417" s="289"/>
      <c r="I417" s="38"/>
      <c r="J417" s="38"/>
      <c r="K417" s="39"/>
      <c r="L417" s="39"/>
    </row>
    <row r="418" spans="1:12">
      <c r="A418" s="243"/>
      <c r="B418" s="252">
        <v>13</v>
      </c>
      <c r="C418" s="290" t="s">
        <v>364</v>
      </c>
      <c r="D418" s="290"/>
      <c r="E418" s="290"/>
      <c r="F418" s="290"/>
      <c r="G418" s="290"/>
      <c r="H418" s="290"/>
      <c r="I418" s="34">
        <v>50</v>
      </c>
      <c r="J418" s="34"/>
      <c r="K418" s="36">
        <v>28500</v>
      </c>
      <c r="L418" s="36">
        <f t="shared" ref="L418" si="170">I418*K418</f>
        <v>1425000</v>
      </c>
    </row>
    <row r="419" spans="1:12">
      <c r="A419" s="30"/>
      <c r="B419" s="37"/>
      <c r="C419" s="290" t="s">
        <v>180</v>
      </c>
      <c r="D419" s="290"/>
      <c r="E419" s="290"/>
      <c r="F419" s="290"/>
      <c r="G419" s="290"/>
      <c r="H419" s="290"/>
      <c r="I419" s="38"/>
      <c r="J419" s="38"/>
      <c r="K419" s="39"/>
      <c r="L419" s="39"/>
    </row>
    <row r="420" spans="1:12">
      <c r="A420" s="243"/>
      <c r="B420" s="255">
        <v>14</v>
      </c>
      <c r="C420" s="291" t="s">
        <v>936</v>
      </c>
      <c r="D420" s="291"/>
      <c r="E420" s="291"/>
      <c r="F420" s="291"/>
      <c r="G420" s="291"/>
      <c r="H420" s="291"/>
      <c r="I420" s="34">
        <v>700</v>
      </c>
      <c r="J420" s="34"/>
      <c r="K420" s="36">
        <v>9000</v>
      </c>
      <c r="L420" s="36">
        <f t="shared" ref="L420" si="171">I420*K420</f>
        <v>6300000</v>
      </c>
    </row>
    <row r="421" spans="1:12">
      <c r="A421" s="30"/>
      <c r="B421" s="52"/>
      <c r="C421" s="289" t="s">
        <v>180</v>
      </c>
      <c r="D421" s="289"/>
      <c r="E421" s="289"/>
      <c r="F421" s="289"/>
      <c r="G421" s="289"/>
      <c r="H421" s="289"/>
      <c r="I421" s="38"/>
      <c r="J421" s="38"/>
      <c r="K421" s="39"/>
      <c r="L421" s="39"/>
    </row>
    <row r="422" spans="1:12">
      <c r="A422" s="243"/>
      <c r="B422" s="252">
        <v>15</v>
      </c>
      <c r="C422" s="290" t="s">
        <v>366</v>
      </c>
      <c r="D422" s="290"/>
      <c r="E422" s="290"/>
      <c r="F422" s="290"/>
      <c r="G422" s="290"/>
      <c r="H422" s="290"/>
      <c r="I422" s="34">
        <v>300</v>
      </c>
      <c r="J422" s="34"/>
      <c r="K422" s="36">
        <v>6000</v>
      </c>
      <c r="L422" s="36">
        <f t="shared" ref="L422" si="172">I422*K422</f>
        <v>1800000</v>
      </c>
    </row>
    <row r="423" spans="1:12">
      <c r="A423" s="37"/>
      <c r="B423" s="37"/>
      <c r="C423" s="290" t="s">
        <v>180</v>
      </c>
      <c r="D423" s="290"/>
      <c r="E423" s="290"/>
      <c r="F423" s="290"/>
      <c r="G423" s="290"/>
      <c r="H423" s="290"/>
      <c r="I423" s="38"/>
      <c r="J423" s="38"/>
      <c r="K423" s="39"/>
      <c r="L423" s="39"/>
    </row>
    <row r="424" spans="1:12">
      <c r="A424" s="252"/>
      <c r="B424" s="255">
        <v>16</v>
      </c>
      <c r="C424" s="291" t="s">
        <v>367</v>
      </c>
      <c r="D424" s="291"/>
      <c r="E424" s="291"/>
      <c r="F424" s="291"/>
      <c r="G424" s="291"/>
      <c r="H424" s="291"/>
      <c r="I424" s="34">
        <v>600</v>
      </c>
      <c r="J424" s="34"/>
      <c r="K424" s="36">
        <v>26150</v>
      </c>
      <c r="L424" s="36">
        <f t="shared" ref="L424" si="173">I424*K424</f>
        <v>15690000</v>
      </c>
    </row>
    <row r="425" spans="1:12">
      <c r="A425" s="37"/>
      <c r="B425" s="52"/>
      <c r="C425" s="289" t="s">
        <v>180</v>
      </c>
      <c r="D425" s="289"/>
      <c r="E425" s="289"/>
      <c r="F425" s="289"/>
      <c r="G425" s="289"/>
      <c r="H425" s="289"/>
      <c r="I425" s="38"/>
      <c r="J425" s="38"/>
      <c r="K425" s="39"/>
      <c r="L425" s="39"/>
    </row>
    <row r="426" spans="1:12">
      <c r="A426" s="37"/>
      <c r="B426" s="252">
        <v>17</v>
      </c>
      <c r="C426" s="290" t="s">
        <v>368</v>
      </c>
      <c r="D426" s="290"/>
      <c r="E426" s="290"/>
      <c r="F426" s="290"/>
      <c r="G426" s="290"/>
      <c r="H426" s="290"/>
      <c r="I426" s="34">
        <v>45</v>
      </c>
      <c r="J426" s="34" t="s">
        <v>245</v>
      </c>
      <c r="K426" s="36">
        <v>600000</v>
      </c>
      <c r="L426" s="36">
        <f>+I426*K426</f>
        <v>27000000</v>
      </c>
    </row>
    <row r="427" spans="1:12">
      <c r="A427" s="37"/>
      <c r="B427" s="37"/>
      <c r="C427" s="290" t="s">
        <v>933</v>
      </c>
      <c r="D427" s="290"/>
      <c r="E427" s="290"/>
      <c r="F427" s="290"/>
      <c r="G427" s="290"/>
      <c r="H427" s="290"/>
      <c r="I427" s="38"/>
      <c r="J427" s="38"/>
      <c r="K427" s="39"/>
      <c r="L427" s="39"/>
    </row>
    <row r="428" spans="1:12">
      <c r="A428" s="37"/>
      <c r="B428" s="255">
        <v>18</v>
      </c>
      <c r="C428" s="291" t="s">
        <v>368</v>
      </c>
      <c r="D428" s="291"/>
      <c r="E428" s="291"/>
      <c r="F428" s="291"/>
      <c r="G428" s="291"/>
      <c r="H428" s="291"/>
      <c r="I428" s="34">
        <v>18</v>
      </c>
      <c r="J428" s="34" t="s">
        <v>245</v>
      </c>
      <c r="K428" s="36">
        <v>510000</v>
      </c>
      <c r="L428" s="36">
        <f>+I428*K428</f>
        <v>9180000</v>
      </c>
    </row>
    <row r="429" spans="1:12">
      <c r="A429" s="37"/>
      <c r="B429" s="52"/>
      <c r="C429" s="289" t="s">
        <v>932</v>
      </c>
      <c r="D429" s="289"/>
      <c r="E429" s="289"/>
      <c r="F429" s="289"/>
      <c r="G429" s="289"/>
      <c r="H429" s="289"/>
      <c r="I429" s="38"/>
      <c r="J429" s="38"/>
      <c r="K429" s="39"/>
      <c r="L429" s="39"/>
    </row>
    <row r="430" spans="1:12">
      <c r="A430" s="37"/>
      <c r="B430" s="252">
        <v>19</v>
      </c>
      <c r="C430" s="290" t="s">
        <v>368</v>
      </c>
      <c r="D430" s="290"/>
      <c r="E430" s="290"/>
      <c r="F430" s="290"/>
      <c r="G430" s="290"/>
      <c r="H430" s="290"/>
      <c r="I430" s="34">
        <v>40</v>
      </c>
      <c r="J430" s="34" t="s">
        <v>245</v>
      </c>
      <c r="K430" s="36">
        <v>510000</v>
      </c>
      <c r="L430" s="36">
        <f>+I430*K430</f>
        <v>20400000</v>
      </c>
    </row>
    <row r="431" spans="1:12">
      <c r="A431" s="37"/>
      <c r="B431" s="37"/>
      <c r="C431" s="290" t="s">
        <v>935</v>
      </c>
      <c r="D431" s="290"/>
      <c r="E431" s="290"/>
      <c r="F431" s="290"/>
      <c r="G431" s="290"/>
      <c r="H431" s="290"/>
      <c r="I431" s="38"/>
      <c r="J431" s="38"/>
      <c r="K431" s="39"/>
      <c r="L431" s="39"/>
    </row>
    <row r="432" spans="1:12">
      <c r="A432" s="37"/>
      <c r="B432" s="255">
        <v>20</v>
      </c>
      <c r="C432" s="291" t="s">
        <v>368</v>
      </c>
      <c r="D432" s="291"/>
      <c r="E432" s="291"/>
      <c r="F432" s="291"/>
      <c r="G432" s="291"/>
      <c r="H432" s="291"/>
      <c r="I432" s="34">
        <v>15</v>
      </c>
      <c r="J432" s="34" t="s">
        <v>245</v>
      </c>
      <c r="K432" s="36">
        <v>600000</v>
      </c>
      <c r="L432" s="36">
        <f>+I432*K432</f>
        <v>9000000</v>
      </c>
    </row>
    <row r="433" spans="1:12">
      <c r="A433" s="52"/>
      <c r="B433" s="52"/>
      <c r="C433" s="289" t="s">
        <v>934</v>
      </c>
      <c r="D433" s="289"/>
      <c r="E433" s="289"/>
      <c r="F433" s="289"/>
      <c r="G433" s="289"/>
      <c r="H433" s="289"/>
      <c r="I433" s="38"/>
      <c r="J433" s="38"/>
      <c r="K433" s="39"/>
      <c r="L433" s="39"/>
    </row>
    <row r="434" spans="1:12">
      <c r="A434" s="52"/>
      <c r="B434" s="44">
        <v>21</v>
      </c>
      <c r="C434" s="318" t="s">
        <v>668</v>
      </c>
      <c r="D434" s="319"/>
      <c r="E434" s="319"/>
      <c r="F434" s="319"/>
      <c r="G434" s="319"/>
      <c r="H434" s="320"/>
      <c r="I434" s="38"/>
      <c r="J434" s="38"/>
      <c r="K434" s="39"/>
      <c r="L434" s="39"/>
    </row>
    <row r="435" spans="1:12">
      <c r="A435" s="231" t="s">
        <v>373</v>
      </c>
      <c r="B435" s="387" t="s">
        <v>374</v>
      </c>
      <c r="C435" s="387"/>
      <c r="D435" s="387"/>
      <c r="E435" s="387"/>
      <c r="F435" s="387"/>
      <c r="G435" s="387"/>
      <c r="H435" s="387"/>
      <c r="I435" s="24"/>
      <c r="J435" s="13"/>
      <c r="K435" s="22"/>
      <c r="L435" s="26">
        <f>SUM(L436)</f>
        <v>15000000</v>
      </c>
    </row>
    <row r="436" spans="1:12">
      <c r="A436" s="241"/>
      <c r="B436" s="255">
        <v>1</v>
      </c>
      <c r="C436" s="291" t="s">
        <v>375</v>
      </c>
      <c r="D436" s="291"/>
      <c r="E436" s="291"/>
      <c r="F436" s="291"/>
      <c r="G436" s="291"/>
      <c r="H436" s="291"/>
      <c r="I436" s="34">
        <v>1500</v>
      </c>
      <c r="J436" s="34"/>
      <c r="K436" s="36">
        <v>10000</v>
      </c>
      <c r="L436" s="36">
        <f>I436*K436</f>
        <v>15000000</v>
      </c>
    </row>
    <row r="437" spans="1:12">
      <c r="A437" s="63"/>
      <c r="B437" s="52"/>
      <c r="C437" s="289" t="s">
        <v>180</v>
      </c>
      <c r="D437" s="289"/>
      <c r="E437" s="289"/>
      <c r="F437" s="289"/>
      <c r="G437" s="289"/>
      <c r="H437" s="289"/>
      <c r="I437" s="38"/>
      <c r="J437" s="38"/>
      <c r="K437" s="38"/>
      <c r="L437" s="38"/>
    </row>
    <row r="438" spans="1:12" ht="28.5" customHeight="1">
      <c r="A438" s="231" t="s">
        <v>376</v>
      </c>
      <c r="B438" s="329" t="s">
        <v>377</v>
      </c>
      <c r="C438" s="329"/>
      <c r="D438" s="329"/>
      <c r="E438" s="329"/>
      <c r="F438" s="329"/>
      <c r="G438" s="329"/>
      <c r="H438" s="329"/>
      <c r="I438" s="24"/>
      <c r="J438" s="13"/>
      <c r="K438" s="22"/>
      <c r="L438" s="26">
        <f>SUM(L439:L474)</f>
        <v>73115000</v>
      </c>
    </row>
    <row r="439" spans="1:12">
      <c r="A439" s="241"/>
      <c r="B439" s="255">
        <v>1</v>
      </c>
      <c r="C439" s="291" t="s">
        <v>378</v>
      </c>
      <c r="D439" s="291"/>
      <c r="E439" s="291"/>
      <c r="F439" s="291"/>
      <c r="G439" s="291"/>
      <c r="H439" s="291"/>
      <c r="I439" s="34">
        <v>5</v>
      </c>
      <c r="J439" s="34" t="s">
        <v>182</v>
      </c>
      <c r="K439" s="36">
        <v>4000</v>
      </c>
      <c r="L439" s="36">
        <f>+I439*K439</f>
        <v>20000</v>
      </c>
    </row>
    <row r="440" spans="1:12">
      <c r="A440" s="30"/>
      <c r="B440" s="52"/>
      <c r="C440" s="289" t="s">
        <v>180</v>
      </c>
      <c r="D440" s="289"/>
      <c r="E440" s="289"/>
      <c r="F440" s="289"/>
      <c r="G440" s="289"/>
      <c r="H440" s="289"/>
      <c r="I440" s="38"/>
      <c r="J440" s="38"/>
      <c r="K440" s="39"/>
      <c r="L440" s="39"/>
    </row>
    <row r="441" spans="1:12">
      <c r="A441" s="243"/>
      <c r="B441" s="252">
        <v>2</v>
      </c>
      <c r="C441" s="290" t="s">
        <v>379</v>
      </c>
      <c r="D441" s="290"/>
      <c r="E441" s="290"/>
      <c r="F441" s="290"/>
      <c r="G441" s="290"/>
      <c r="H441" s="290"/>
      <c r="I441" s="34">
        <v>10</v>
      </c>
      <c r="J441" s="34" t="s">
        <v>182</v>
      </c>
      <c r="K441" s="36">
        <v>80000</v>
      </c>
      <c r="L441" s="36">
        <f>+I441*K441</f>
        <v>800000</v>
      </c>
    </row>
    <row r="442" spans="1:12">
      <c r="A442" s="30"/>
      <c r="B442" s="52"/>
      <c r="C442" s="289" t="s">
        <v>380</v>
      </c>
      <c r="D442" s="289"/>
      <c r="E442" s="289"/>
      <c r="F442" s="289"/>
      <c r="G442" s="289"/>
      <c r="H442" s="289"/>
      <c r="I442" s="38"/>
      <c r="J442" s="38"/>
      <c r="K442" s="39"/>
      <c r="L442" s="39"/>
    </row>
    <row r="443" spans="1:12">
      <c r="A443" s="30"/>
      <c r="B443" s="252">
        <v>3</v>
      </c>
      <c r="C443" s="290" t="s">
        <v>381</v>
      </c>
      <c r="D443" s="290"/>
      <c r="E443" s="290"/>
      <c r="F443" s="290"/>
      <c r="G443" s="290"/>
      <c r="H443" s="290"/>
      <c r="I443" s="34">
        <v>10</v>
      </c>
      <c r="J443" s="34" t="s">
        <v>182</v>
      </c>
      <c r="K443" s="36">
        <v>100000</v>
      </c>
      <c r="L443" s="36">
        <f>+I443*K443</f>
        <v>1000000</v>
      </c>
    </row>
    <row r="444" spans="1:12">
      <c r="A444" s="30"/>
      <c r="B444" s="37"/>
      <c r="C444" s="290" t="s">
        <v>380</v>
      </c>
      <c r="D444" s="290"/>
      <c r="E444" s="290"/>
      <c r="F444" s="290"/>
      <c r="G444" s="290"/>
      <c r="H444" s="290"/>
      <c r="I444" s="38"/>
      <c r="J444" s="38"/>
      <c r="K444" s="39"/>
      <c r="L444" s="39"/>
    </row>
    <row r="445" spans="1:12">
      <c r="A445" s="243"/>
      <c r="B445" s="255">
        <v>4</v>
      </c>
      <c r="C445" s="291" t="s">
        <v>382</v>
      </c>
      <c r="D445" s="291"/>
      <c r="E445" s="291"/>
      <c r="F445" s="291"/>
      <c r="G445" s="291"/>
      <c r="H445" s="291"/>
      <c r="I445" s="34">
        <v>10</v>
      </c>
      <c r="J445" s="34" t="s">
        <v>182</v>
      </c>
      <c r="K445" s="36">
        <v>125000</v>
      </c>
      <c r="L445" s="36">
        <f>+I445*K445</f>
        <v>1250000</v>
      </c>
    </row>
    <row r="446" spans="1:12">
      <c r="A446" s="30"/>
      <c r="B446" s="52"/>
      <c r="C446" s="289" t="s">
        <v>383</v>
      </c>
      <c r="D446" s="289"/>
      <c r="E446" s="289"/>
      <c r="F446" s="289"/>
      <c r="G446" s="289"/>
      <c r="H446" s="289"/>
      <c r="I446" s="38"/>
      <c r="J446" s="38"/>
      <c r="K446" s="39"/>
      <c r="L446" s="39"/>
    </row>
    <row r="447" spans="1:12">
      <c r="A447" s="30"/>
      <c r="B447" s="255">
        <v>5</v>
      </c>
      <c r="C447" s="290" t="s">
        <v>384</v>
      </c>
      <c r="D447" s="290"/>
      <c r="E447" s="290"/>
      <c r="F447" s="290"/>
      <c r="G447" s="290"/>
      <c r="H447" s="290"/>
      <c r="I447" s="34">
        <v>30</v>
      </c>
      <c r="J447" s="34" t="s">
        <v>182</v>
      </c>
      <c r="K447" s="36">
        <v>310000</v>
      </c>
      <c r="L447" s="36">
        <f>+I447*K447</f>
        <v>9300000</v>
      </c>
    </row>
    <row r="448" spans="1:12">
      <c r="A448" s="30"/>
      <c r="B448" s="63"/>
      <c r="C448" s="289" t="s">
        <v>385</v>
      </c>
      <c r="D448" s="289"/>
      <c r="E448" s="289"/>
      <c r="F448" s="289"/>
      <c r="G448" s="289"/>
      <c r="H448" s="289"/>
      <c r="I448" s="38"/>
      <c r="J448" s="38"/>
      <c r="K448" s="39"/>
      <c r="L448" s="39"/>
    </row>
    <row r="449" spans="1:12">
      <c r="A449" s="30"/>
      <c r="B449" s="255">
        <v>6</v>
      </c>
      <c r="C449" s="290" t="s">
        <v>384</v>
      </c>
      <c r="D449" s="290"/>
      <c r="E449" s="290"/>
      <c r="F449" s="290"/>
      <c r="G449" s="290"/>
      <c r="H449" s="290"/>
      <c r="I449" s="34">
        <v>25</v>
      </c>
      <c r="J449" s="34" t="s">
        <v>182</v>
      </c>
      <c r="K449" s="36">
        <v>300000</v>
      </c>
      <c r="L449" s="36">
        <f>+I449*K449</f>
        <v>7500000</v>
      </c>
    </row>
    <row r="450" spans="1:12">
      <c r="A450" s="30"/>
      <c r="B450" s="63"/>
      <c r="C450" s="289" t="s">
        <v>386</v>
      </c>
      <c r="D450" s="289"/>
      <c r="E450" s="289"/>
      <c r="F450" s="289"/>
      <c r="G450" s="289"/>
      <c r="H450" s="289"/>
      <c r="I450" s="38"/>
      <c r="J450" s="38"/>
      <c r="K450" s="39"/>
      <c r="L450" s="39"/>
    </row>
    <row r="451" spans="1:12">
      <c r="A451" s="30"/>
      <c r="B451" s="255">
        <v>7</v>
      </c>
      <c r="C451" s="290" t="s">
        <v>384</v>
      </c>
      <c r="D451" s="290"/>
      <c r="E451" s="290"/>
      <c r="F451" s="290"/>
      <c r="G451" s="290"/>
      <c r="H451" s="290"/>
      <c r="I451" s="34">
        <v>15</v>
      </c>
      <c r="J451" s="34" t="s">
        <v>182</v>
      </c>
      <c r="K451" s="36">
        <v>355000</v>
      </c>
      <c r="L451" s="36">
        <f>+I451*K451</f>
        <v>5325000</v>
      </c>
    </row>
    <row r="452" spans="1:12">
      <c r="A452" s="30"/>
      <c r="B452" s="52"/>
      <c r="C452" s="289" t="s">
        <v>387</v>
      </c>
      <c r="D452" s="289"/>
      <c r="E452" s="289"/>
      <c r="F452" s="289"/>
      <c r="G452" s="289"/>
      <c r="H452" s="289"/>
      <c r="I452" s="38"/>
      <c r="J452" s="38"/>
      <c r="K452" s="39"/>
      <c r="L452" s="39"/>
    </row>
    <row r="453" spans="1:12">
      <c r="A453" s="30"/>
      <c r="B453" s="255">
        <v>8</v>
      </c>
      <c r="C453" s="290" t="s">
        <v>384</v>
      </c>
      <c r="D453" s="290"/>
      <c r="E453" s="290"/>
      <c r="F453" s="290"/>
      <c r="G453" s="290"/>
      <c r="H453" s="290"/>
      <c r="I453" s="34">
        <v>15</v>
      </c>
      <c r="J453" s="34" t="s">
        <v>182</v>
      </c>
      <c r="K453" s="36">
        <v>396000</v>
      </c>
      <c r="L453" s="36">
        <f>+I453*K453</f>
        <v>5940000</v>
      </c>
    </row>
    <row r="454" spans="1:12">
      <c r="A454" s="30"/>
      <c r="B454" s="63"/>
      <c r="C454" s="289" t="s">
        <v>388</v>
      </c>
      <c r="D454" s="289"/>
      <c r="E454" s="289"/>
      <c r="F454" s="289"/>
      <c r="G454" s="289"/>
      <c r="H454" s="289"/>
      <c r="I454" s="38"/>
      <c r="J454" s="38"/>
      <c r="K454" s="39"/>
      <c r="L454" s="39"/>
    </row>
    <row r="455" spans="1:12">
      <c r="A455" s="30"/>
      <c r="B455" s="330">
        <v>9</v>
      </c>
      <c r="C455" s="291" t="s">
        <v>389</v>
      </c>
      <c r="D455" s="291"/>
      <c r="E455" s="291"/>
      <c r="F455" s="291"/>
      <c r="G455" s="291"/>
      <c r="H455" s="291"/>
      <c r="I455" s="34">
        <v>25</v>
      </c>
      <c r="J455" s="34" t="s">
        <v>182</v>
      </c>
      <c r="K455" s="36">
        <v>110000</v>
      </c>
      <c r="L455" s="36">
        <f>+I455*K455</f>
        <v>2750000</v>
      </c>
    </row>
    <row r="456" spans="1:12">
      <c r="A456" s="30"/>
      <c r="B456" s="331"/>
      <c r="C456" s="289" t="s">
        <v>390</v>
      </c>
      <c r="D456" s="289"/>
      <c r="E456" s="289"/>
      <c r="F456" s="289"/>
      <c r="G456" s="289"/>
      <c r="H456" s="289"/>
      <c r="I456" s="38"/>
      <c r="J456" s="38"/>
      <c r="K456" s="39"/>
      <c r="L456" s="39"/>
    </row>
    <row r="457" spans="1:12">
      <c r="A457" s="30"/>
      <c r="B457" s="255">
        <v>10</v>
      </c>
      <c r="C457" s="291" t="s">
        <v>389</v>
      </c>
      <c r="D457" s="291"/>
      <c r="E457" s="291"/>
      <c r="F457" s="291"/>
      <c r="G457" s="291"/>
      <c r="H457" s="291"/>
      <c r="I457" s="34">
        <v>25</v>
      </c>
      <c r="J457" s="34" t="s">
        <v>182</v>
      </c>
      <c r="K457" s="36">
        <v>110000</v>
      </c>
      <c r="L457" s="36">
        <f>+I457*K457</f>
        <v>2750000</v>
      </c>
    </row>
    <row r="458" spans="1:12">
      <c r="A458" s="30"/>
      <c r="B458" s="63"/>
      <c r="C458" s="289" t="s">
        <v>391</v>
      </c>
      <c r="D458" s="289"/>
      <c r="E458" s="289"/>
      <c r="F458" s="289"/>
      <c r="G458" s="289"/>
      <c r="H458" s="289"/>
      <c r="I458" s="38"/>
      <c r="J458" s="38"/>
      <c r="K458" s="39"/>
      <c r="L458" s="39"/>
    </row>
    <row r="459" spans="1:12">
      <c r="A459" s="30"/>
      <c r="B459" s="255">
        <v>11</v>
      </c>
      <c r="C459" s="291" t="s">
        <v>392</v>
      </c>
      <c r="D459" s="291"/>
      <c r="E459" s="291"/>
      <c r="F459" s="291"/>
      <c r="G459" s="291"/>
      <c r="H459" s="291"/>
      <c r="I459" s="34">
        <v>80</v>
      </c>
      <c r="J459" s="34" t="s">
        <v>182</v>
      </c>
      <c r="K459" s="36">
        <v>91000</v>
      </c>
      <c r="L459" s="36">
        <f>+I459*K459</f>
        <v>7280000</v>
      </c>
    </row>
    <row r="460" spans="1:12">
      <c r="A460" s="30"/>
      <c r="B460" s="63"/>
      <c r="C460" s="289" t="s">
        <v>393</v>
      </c>
      <c r="D460" s="289"/>
      <c r="E460" s="289"/>
      <c r="F460" s="289"/>
      <c r="G460" s="289"/>
      <c r="H460" s="289"/>
      <c r="I460" s="38"/>
      <c r="J460" s="38"/>
      <c r="K460" s="39"/>
      <c r="L460" s="39"/>
    </row>
    <row r="461" spans="1:12">
      <c r="A461" s="30"/>
      <c r="B461" s="241">
        <v>12</v>
      </c>
      <c r="C461" s="290" t="s">
        <v>392</v>
      </c>
      <c r="D461" s="290"/>
      <c r="E461" s="290"/>
      <c r="F461" s="290"/>
      <c r="G461" s="290"/>
      <c r="H461" s="290"/>
      <c r="I461" s="34">
        <v>50</v>
      </c>
      <c r="J461" s="34" t="s">
        <v>182</v>
      </c>
      <c r="K461" s="36">
        <v>150000</v>
      </c>
      <c r="L461" s="36">
        <f>+I461*K461</f>
        <v>7500000</v>
      </c>
    </row>
    <row r="462" spans="1:12">
      <c r="A462" s="30"/>
      <c r="B462" s="63"/>
      <c r="C462" s="289" t="s">
        <v>394</v>
      </c>
      <c r="D462" s="289"/>
      <c r="E462" s="289"/>
      <c r="F462" s="289"/>
      <c r="G462" s="289"/>
      <c r="H462" s="289"/>
      <c r="I462" s="38"/>
      <c r="J462" s="38"/>
      <c r="K462" s="39"/>
      <c r="L462" s="39"/>
    </row>
    <row r="463" spans="1:12">
      <c r="A463" s="30"/>
      <c r="B463" s="241">
        <v>13</v>
      </c>
      <c r="C463" s="290" t="s">
        <v>392</v>
      </c>
      <c r="D463" s="290"/>
      <c r="E463" s="290"/>
      <c r="F463" s="290"/>
      <c r="G463" s="290"/>
      <c r="H463" s="290"/>
      <c r="I463" s="34">
        <v>25</v>
      </c>
      <c r="J463" s="34" t="s">
        <v>182</v>
      </c>
      <c r="K463" s="36">
        <v>120000</v>
      </c>
      <c r="L463" s="36">
        <f>+I463*K463</f>
        <v>3000000</v>
      </c>
    </row>
    <row r="464" spans="1:12">
      <c r="A464" s="30"/>
      <c r="B464" s="30"/>
      <c r="C464" s="290" t="s">
        <v>395</v>
      </c>
      <c r="D464" s="290"/>
      <c r="E464" s="290"/>
      <c r="F464" s="290"/>
      <c r="G464" s="290"/>
      <c r="H464" s="290"/>
      <c r="I464" s="38"/>
      <c r="J464" s="38"/>
      <c r="K464" s="39"/>
      <c r="L464" s="39"/>
    </row>
    <row r="465" spans="1:12">
      <c r="A465" s="30"/>
      <c r="B465" s="255">
        <v>14</v>
      </c>
      <c r="C465" s="291" t="s">
        <v>389</v>
      </c>
      <c r="D465" s="291"/>
      <c r="E465" s="291"/>
      <c r="F465" s="291"/>
      <c r="G465" s="291"/>
      <c r="H465" s="291"/>
      <c r="I465" s="34">
        <v>5</v>
      </c>
      <c r="J465" s="34" t="s">
        <v>182</v>
      </c>
      <c r="K465" s="36">
        <v>180000</v>
      </c>
      <c r="L465" s="36">
        <f>+I465*K465</f>
        <v>900000</v>
      </c>
    </row>
    <row r="466" spans="1:12">
      <c r="A466" s="30"/>
      <c r="B466" s="63"/>
      <c r="C466" s="289" t="s">
        <v>396</v>
      </c>
      <c r="D466" s="289"/>
      <c r="E466" s="289"/>
      <c r="F466" s="289"/>
      <c r="G466" s="289"/>
      <c r="H466" s="289"/>
      <c r="I466" s="38"/>
      <c r="J466" s="38"/>
      <c r="K466" s="39"/>
      <c r="L466" s="39"/>
    </row>
    <row r="467" spans="1:12">
      <c r="A467" s="30"/>
      <c r="B467" s="255">
        <v>15</v>
      </c>
      <c r="C467" s="290" t="s">
        <v>389</v>
      </c>
      <c r="D467" s="290"/>
      <c r="E467" s="290"/>
      <c r="F467" s="290"/>
      <c r="G467" s="290"/>
      <c r="H467" s="290"/>
      <c r="I467" s="34">
        <v>50</v>
      </c>
      <c r="J467" s="34" t="s">
        <v>182</v>
      </c>
      <c r="K467" s="36">
        <v>36000</v>
      </c>
      <c r="L467" s="36">
        <f>+I467*K467</f>
        <v>1800000</v>
      </c>
    </row>
    <row r="468" spans="1:12">
      <c r="A468" s="30"/>
      <c r="B468" s="63"/>
      <c r="C468" s="289" t="s">
        <v>397</v>
      </c>
      <c r="D468" s="289"/>
      <c r="E468" s="289"/>
      <c r="F468" s="289"/>
      <c r="G468" s="289"/>
      <c r="H468" s="289"/>
      <c r="I468" s="38"/>
      <c r="J468" s="38"/>
      <c r="K468" s="39"/>
      <c r="L468" s="39"/>
    </row>
    <row r="469" spans="1:12">
      <c r="A469" s="30"/>
      <c r="B469" s="255">
        <v>16</v>
      </c>
      <c r="C469" s="290" t="s">
        <v>398</v>
      </c>
      <c r="D469" s="290"/>
      <c r="E469" s="290"/>
      <c r="F469" s="290"/>
      <c r="G469" s="290"/>
      <c r="H469" s="290"/>
      <c r="I469" s="34">
        <v>36</v>
      </c>
      <c r="J469" s="34" t="s">
        <v>182</v>
      </c>
      <c r="K469" s="36">
        <v>100000</v>
      </c>
      <c r="L469" s="36">
        <f>+I469*K469</f>
        <v>3600000</v>
      </c>
    </row>
    <row r="470" spans="1:12">
      <c r="A470" s="30"/>
      <c r="B470" s="30"/>
      <c r="C470" s="289" t="s">
        <v>399</v>
      </c>
      <c r="D470" s="289"/>
      <c r="E470" s="289"/>
      <c r="F470" s="289"/>
      <c r="G470" s="289"/>
      <c r="H470" s="289"/>
      <c r="I470" s="38"/>
      <c r="J470" s="38"/>
      <c r="K470" s="39"/>
      <c r="L470" s="39"/>
    </row>
    <row r="471" spans="1:12">
      <c r="A471" s="30"/>
      <c r="B471" s="255">
        <v>17</v>
      </c>
      <c r="C471" s="290" t="s">
        <v>398</v>
      </c>
      <c r="D471" s="290"/>
      <c r="E471" s="290"/>
      <c r="F471" s="290"/>
      <c r="G471" s="290"/>
      <c r="H471" s="290"/>
      <c r="I471" s="34">
        <v>40</v>
      </c>
      <c r="J471" s="34" t="s">
        <v>182</v>
      </c>
      <c r="K471" s="36">
        <v>250000</v>
      </c>
      <c r="L471" s="36">
        <f>+I471*K471</f>
        <v>10000000</v>
      </c>
    </row>
    <row r="472" spans="1:12">
      <c r="A472" s="30"/>
      <c r="B472" s="30"/>
      <c r="C472" s="289" t="s">
        <v>400</v>
      </c>
      <c r="D472" s="289"/>
      <c r="E472" s="289"/>
      <c r="F472" s="289"/>
      <c r="G472" s="289"/>
      <c r="H472" s="289"/>
      <c r="I472" s="38"/>
      <c r="J472" s="38"/>
      <c r="K472" s="39"/>
      <c r="L472" s="39"/>
    </row>
    <row r="473" spans="1:12">
      <c r="A473" s="30"/>
      <c r="B473" s="255">
        <v>18</v>
      </c>
      <c r="C473" s="290" t="s">
        <v>398</v>
      </c>
      <c r="D473" s="290"/>
      <c r="E473" s="290"/>
      <c r="F473" s="290"/>
      <c r="G473" s="290"/>
      <c r="H473" s="290"/>
      <c r="I473" s="34">
        <v>12</v>
      </c>
      <c r="J473" s="34" t="s">
        <v>182</v>
      </c>
      <c r="K473" s="36">
        <v>200000</v>
      </c>
      <c r="L473" s="36">
        <f>+I473*K473</f>
        <v>2400000</v>
      </c>
    </row>
    <row r="474" spans="1:12">
      <c r="A474" s="30"/>
      <c r="B474" s="63"/>
      <c r="C474" s="289" t="s">
        <v>401</v>
      </c>
      <c r="D474" s="289"/>
      <c r="E474" s="289"/>
      <c r="F474" s="289"/>
      <c r="G474" s="289"/>
      <c r="H474" s="289"/>
      <c r="I474" s="38"/>
      <c r="J474" s="38"/>
      <c r="K474" s="39"/>
      <c r="L474" s="39"/>
    </row>
    <row r="475" spans="1:12">
      <c r="A475" s="231" t="s">
        <v>402</v>
      </c>
      <c r="B475" s="387" t="s">
        <v>403</v>
      </c>
      <c r="C475" s="387"/>
      <c r="D475" s="387"/>
      <c r="E475" s="387"/>
      <c r="F475" s="387"/>
      <c r="G475" s="387"/>
      <c r="H475" s="387"/>
      <c r="I475" s="24"/>
      <c r="J475" s="13"/>
      <c r="K475" s="22"/>
      <c r="L475" s="26">
        <f>SUM(L476:L621)</f>
        <v>304267000</v>
      </c>
    </row>
    <row r="476" spans="1:12">
      <c r="A476" s="241"/>
      <c r="B476" s="255">
        <v>1</v>
      </c>
      <c r="C476" s="294" t="s">
        <v>404</v>
      </c>
      <c r="D476" s="294"/>
      <c r="E476" s="294"/>
      <c r="F476" s="294"/>
      <c r="G476" s="294"/>
      <c r="H476" s="294"/>
      <c r="I476" s="34">
        <v>50</v>
      </c>
      <c r="J476" s="34" t="s">
        <v>405</v>
      </c>
      <c r="K476" s="36">
        <v>634000</v>
      </c>
      <c r="L476" s="36">
        <f>+I476*K476</f>
        <v>31700000</v>
      </c>
    </row>
    <row r="477" spans="1:12">
      <c r="A477" s="30"/>
      <c r="B477" s="52"/>
      <c r="C477" s="289" t="s">
        <v>180</v>
      </c>
      <c r="D477" s="289"/>
      <c r="E477" s="289"/>
      <c r="F477" s="289"/>
      <c r="G477" s="289"/>
      <c r="H477" s="289"/>
      <c r="I477" s="38"/>
      <c r="J477" s="38"/>
      <c r="K477" s="39"/>
      <c r="L477" s="39"/>
    </row>
    <row r="478" spans="1:12">
      <c r="A478" s="243"/>
      <c r="B478" s="252">
        <v>2</v>
      </c>
      <c r="C478" s="290" t="s">
        <v>406</v>
      </c>
      <c r="D478" s="290"/>
      <c r="E478" s="290"/>
      <c r="F478" s="290"/>
      <c r="G478" s="290"/>
      <c r="H478" s="290"/>
      <c r="I478" s="34">
        <v>300</v>
      </c>
      <c r="J478" s="34" t="s">
        <v>342</v>
      </c>
      <c r="K478" s="36">
        <v>25000</v>
      </c>
      <c r="L478" s="36">
        <f>+I478*K478</f>
        <v>7500000</v>
      </c>
    </row>
    <row r="479" spans="1:12">
      <c r="A479" s="30"/>
      <c r="B479" s="37"/>
      <c r="C479" s="290" t="s">
        <v>180</v>
      </c>
      <c r="D479" s="290"/>
      <c r="E479" s="290"/>
      <c r="F479" s="290"/>
      <c r="G479" s="290"/>
      <c r="H479" s="290"/>
      <c r="I479" s="38"/>
      <c r="J479" s="38"/>
      <c r="K479" s="39"/>
      <c r="L479" s="39"/>
    </row>
    <row r="480" spans="1:12">
      <c r="A480" s="243"/>
      <c r="B480" s="255">
        <v>3</v>
      </c>
      <c r="C480" s="291" t="s">
        <v>407</v>
      </c>
      <c r="D480" s="291"/>
      <c r="E480" s="291"/>
      <c r="F480" s="291"/>
      <c r="G480" s="291"/>
      <c r="H480" s="291"/>
      <c r="I480" s="34">
        <v>200</v>
      </c>
      <c r="J480" s="34" t="s">
        <v>257</v>
      </c>
      <c r="K480" s="36">
        <v>80000</v>
      </c>
      <c r="L480" s="36">
        <f>+I480*K480</f>
        <v>16000000</v>
      </c>
    </row>
    <row r="481" spans="1:12">
      <c r="A481" s="30"/>
      <c r="B481" s="52"/>
      <c r="C481" s="289" t="s">
        <v>180</v>
      </c>
      <c r="D481" s="289"/>
      <c r="E481" s="289"/>
      <c r="F481" s="289"/>
      <c r="G481" s="289"/>
      <c r="H481" s="289"/>
      <c r="I481" s="38"/>
      <c r="J481" s="38"/>
      <c r="K481" s="39"/>
      <c r="L481" s="39"/>
    </row>
    <row r="482" spans="1:12">
      <c r="A482" s="243"/>
      <c r="B482" s="252">
        <v>4</v>
      </c>
      <c r="C482" s="290" t="s">
        <v>408</v>
      </c>
      <c r="D482" s="290"/>
      <c r="E482" s="290"/>
      <c r="F482" s="290"/>
      <c r="G482" s="290"/>
      <c r="H482" s="290"/>
      <c r="I482" s="34">
        <v>1</v>
      </c>
      <c r="J482" s="34" t="s">
        <v>409</v>
      </c>
      <c r="K482" s="36">
        <v>140000</v>
      </c>
      <c r="L482" s="36">
        <f>+I482*K482</f>
        <v>140000</v>
      </c>
    </row>
    <row r="483" spans="1:12">
      <c r="A483" s="30"/>
      <c r="B483" s="37"/>
      <c r="C483" s="290" t="s">
        <v>180</v>
      </c>
      <c r="D483" s="290"/>
      <c r="E483" s="290"/>
      <c r="F483" s="290"/>
      <c r="G483" s="290"/>
      <c r="H483" s="290"/>
      <c r="I483" s="38"/>
      <c r="J483" s="38"/>
      <c r="K483" s="39"/>
      <c r="L483" s="39"/>
    </row>
    <row r="484" spans="1:12">
      <c r="A484" s="243"/>
      <c r="B484" s="255">
        <v>5</v>
      </c>
      <c r="C484" s="291" t="s">
        <v>410</v>
      </c>
      <c r="D484" s="291"/>
      <c r="E484" s="291"/>
      <c r="F484" s="291"/>
      <c r="G484" s="291"/>
      <c r="H484" s="291"/>
      <c r="I484" s="34">
        <v>15</v>
      </c>
      <c r="J484" s="34" t="s">
        <v>411</v>
      </c>
      <c r="K484" s="36">
        <v>285000</v>
      </c>
      <c r="L484" s="36">
        <f>+I484*K484</f>
        <v>4275000</v>
      </c>
    </row>
    <row r="485" spans="1:12">
      <c r="A485" s="30"/>
      <c r="B485" s="52"/>
      <c r="C485" s="289" t="s">
        <v>180</v>
      </c>
      <c r="D485" s="289"/>
      <c r="E485" s="289"/>
      <c r="F485" s="289"/>
      <c r="G485" s="289"/>
      <c r="H485" s="289"/>
      <c r="I485" s="38"/>
      <c r="J485" s="38"/>
      <c r="K485" s="39"/>
      <c r="L485" s="39"/>
    </row>
    <row r="486" spans="1:12">
      <c r="A486" s="243"/>
      <c r="B486" s="252">
        <v>6</v>
      </c>
      <c r="C486" s="290" t="s">
        <v>412</v>
      </c>
      <c r="D486" s="290"/>
      <c r="E486" s="290"/>
      <c r="F486" s="290"/>
      <c r="G486" s="290"/>
      <c r="H486" s="290"/>
      <c r="I486" s="34">
        <v>50</v>
      </c>
      <c r="J486" s="34" t="s">
        <v>345</v>
      </c>
      <c r="K486" s="36">
        <v>13500</v>
      </c>
      <c r="L486" s="36">
        <f>+I486*K486</f>
        <v>675000</v>
      </c>
    </row>
    <row r="487" spans="1:12">
      <c r="A487" s="30"/>
      <c r="B487" s="37"/>
      <c r="C487" s="290" t="s">
        <v>180</v>
      </c>
      <c r="D487" s="290"/>
      <c r="E487" s="290"/>
      <c r="F487" s="290"/>
      <c r="G487" s="290"/>
      <c r="H487" s="290"/>
      <c r="I487" s="38"/>
      <c r="J487" s="38"/>
      <c r="K487" s="39"/>
      <c r="L487" s="39"/>
    </row>
    <row r="488" spans="1:12">
      <c r="A488" s="243"/>
      <c r="B488" s="255">
        <v>7</v>
      </c>
      <c r="C488" s="291" t="s">
        <v>413</v>
      </c>
      <c r="D488" s="291"/>
      <c r="E488" s="291"/>
      <c r="F488" s="291"/>
      <c r="G488" s="291"/>
      <c r="H488" s="291"/>
      <c r="I488" s="34">
        <v>12</v>
      </c>
      <c r="J488" s="34" t="s">
        <v>182</v>
      </c>
      <c r="K488" s="36">
        <v>135000</v>
      </c>
      <c r="L488" s="36">
        <f>+I488*K488</f>
        <v>1620000</v>
      </c>
    </row>
    <row r="489" spans="1:12">
      <c r="A489" s="30"/>
      <c r="B489" s="52"/>
      <c r="C489" s="289" t="s">
        <v>414</v>
      </c>
      <c r="D489" s="289"/>
      <c r="E489" s="289"/>
      <c r="F489" s="289"/>
      <c r="G489" s="289"/>
      <c r="H489" s="289"/>
      <c r="I489" s="38"/>
      <c r="J489" s="38"/>
      <c r="K489" s="39"/>
      <c r="L489" s="39"/>
    </row>
    <row r="490" spans="1:12">
      <c r="A490" s="243"/>
      <c r="B490" s="252">
        <v>8</v>
      </c>
      <c r="C490" s="290" t="s">
        <v>415</v>
      </c>
      <c r="D490" s="290"/>
      <c r="E490" s="290"/>
      <c r="F490" s="290"/>
      <c r="G490" s="290"/>
      <c r="H490" s="290"/>
      <c r="I490" s="34">
        <v>40</v>
      </c>
      <c r="J490" s="34" t="s">
        <v>182</v>
      </c>
      <c r="K490" s="36">
        <v>50000</v>
      </c>
      <c r="L490" s="36">
        <f>+I490*K490</f>
        <v>2000000</v>
      </c>
    </row>
    <row r="491" spans="1:12">
      <c r="A491" s="30"/>
      <c r="B491" s="37"/>
      <c r="C491" s="290" t="s">
        <v>416</v>
      </c>
      <c r="D491" s="290"/>
      <c r="E491" s="290"/>
      <c r="F491" s="290"/>
      <c r="G491" s="290"/>
      <c r="H491" s="290"/>
      <c r="I491" s="38"/>
      <c r="J491" s="38"/>
      <c r="K491" s="39"/>
      <c r="L491" s="39"/>
    </row>
    <row r="492" spans="1:12">
      <c r="A492" s="243"/>
      <c r="B492" s="255">
        <v>9</v>
      </c>
      <c r="C492" s="291" t="s">
        <v>415</v>
      </c>
      <c r="D492" s="291"/>
      <c r="E492" s="291"/>
      <c r="F492" s="291"/>
      <c r="G492" s="291"/>
      <c r="H492" s="291"/>
      <c r="I492" s="34">
        <v>50</v>
      </c>
      <c r="J492" s="34" t="s">
        <v>182</v>
      </c>
      <c r="K492" s="36">
        <v>70000</v>
      </c>
      <c r="L492" s="36">
        <f>+I492*K492</f>
        <v>3500000</v>
      </c>
    </row>
    <row r="493" spans="1:12">
      <c r="A493" s="30"/>
      <c r="B493" s="52"/>
      <c r="C493" s="289" t="s">
        <v>417</v>
      </c>
      <c r="D493" s="289"/>
      <c r="E493" s="289"/>
      <c r="F493" s="289"/>
      <c r="G493" s="289"/>
      <c r="H493" s="289"/>
      <c r="I493" s="38"/>
      <c r="J493" s="38"/>
      <c r="K493" s="39"/>
      <c r="L493" s="39"/>
    </row>
    <row r="494" spans="1:12">
      <c r="A494" s="243"/>
      <c r="B494" s="252">
        <v>10</v>
      </c>
      <c r="C494" s="290" t="s">
        <v>415</v>
      </c>
      <c r="D494" s="290"/>
      <c r="E494" s="290"/>
      <c r="F494" s="290"/>
      <c r="G494" s="290"/>
      <c r="H494" s="290"/>
      <c r="I494" s="34">
        <v>20</v>
      </c>
      <c r="J494" s="34" t="s">
        <v>182</v>
      </c>
      <c r="K494" s="36">
        <v>27000</v>
      </c>
      <c r="L494" s="36">
        <f>+I494*K494</f>
        <v>540000</v>
      </c>
    </row>
    <row r="495" spans="1:12">
      <c r="A495" s="30"/>
      <c r="B495" s="37"/>
      <c r="C495" s="290" t="s">
        <v>418</v>
      </c>
      <c r="D495" s="290"/>
      <c r="E495" s="290"/>
      <c r="F495" s="290"/>
      <c r="G495" s="290"/>
      <c r="H495" s="290"/>
      <c r="I495" s="38"/>
      <c r="J495" s="38"/>
      <c r="K495" s="39"/>
      <c r="L495" s="39"/>
    </row>
    <row r="496" spans="1:12">
      <c r="A496" s="243"/>
      <c r="B496" s="255">
        <v>11</v>
      </c>
      <c r="C496" s="291" t="s">
        <v>419</v>
      </c>
      <c r="D496" s="291"/>
      <c r="E496" s="291"/>
      <c r="F496" s="291"/>
      <c r="G496" s="291"/>
      <c r="H496" s="291"/>
      <c r="I496" s="34">
        <v>4</v>
      </c>
      <c r="J496" s="34" t="s">
        <v>409</v>
      </c>
      <c r="K496" s="36">
        <v>35000</v>
      </c>
      <c r="L496" s="36">
        <f>+I496*K496</f>
        <v>140000</v>
      </c>
    </row>
    <row r="497" spans="1:12">
      <c r="A497" s="30"/>
      <c r="B497" s="52"/>
      <c r="C497" s="289" t="s">
        <v>180</v>
      </c>
      <c r="D497" s="289"/>
      <c r="E497" s="289"/>
      <c r="F497" s="289"/>
      <c r="G497" s="289"/>
      <c r="H497" s="289"/>
      <c r="I497" s="38"/>
      <c r="J497" s="38"/>
      <c r="K497" s="39"/>
      <c r="L497" s="39"/>
    </row>
    <row r="498" spans="1:12">
      <c r="A498" s="243"/>
      <c r="B498" s="252">
        <v>12</v>
      </c>
      <c r="C498" s="290" t="s">
        <v>420</v>
      </c>
      <c r="D498" s="290"/>
      <c r="E498" s="290"/>
      <c r="F498" s="290"/>
      <c r="G498" s="290"/>
      <c r="H498" s="290"/>
      <c r="I498" s="34">
        <v>50</v>
      </c>
      <c r="J498" s="34" t="s">
        <v>182</v>
      </c>
      <c r="K498" s="36">
        <v>8000</v>
      </c>
      <c r="L498" s="36">
        <f>+I498*K498</f>
        <v>400000</v>
      </c>
    </row>
    <row r="499" spans="1:12">
      <c r="A499" s="30"/>
      <c r="B499" s="37"/>
      <c r="C499" s="290" t="s">
        <v>421</v>
      </c>
      <c r="D499" s="290"/>
      <c r="E499" s="290"/>
      <c r="F499" s="290"/>
      <c r="G499" s="290"/>
      <c r="H499" s="290"/>
      <c r="I499" s="38"/>
      <c r="J499" s="38"/>
      <c r="K499" s="39"/>
      <c r="L499" s="39"/>
    </row>
    <row r="500" spans="1:12">
      <c r="A500" s="243"/>
      <c r="B500" s="255">
        <v>13</v>
      </c>
      <c r="C500" s="291" t="s">
        <v>422</v>
      </c>
      <c r="D500" s="291"/>
      <c r="E500" s="291"/>
      <c r="F500" s="291"/>
      <c r="G500" s="291"/>
      <c r="H500" s="291"/>
      <c r="I500" s="34">
        <v>1</v>
      </c>
      <c r="J500" s="34" t="s">
        <v>409</v>
      </c>
      <c r="K500" s="36">
        <v>125000</v>
      </c>
      <c r="L500" s="36">
        <f>+I500*K500</f>
        <v>125000</v>
      </c>
    </row>
    <row r="501" spans="1:12">
      <c r="A501" s="30"/>
      <c r="B501" s="52"/>
      <c r="C501" s="289" t="s">
        <v>180</v>
      </c>
      <c r="D501" s="289"/>
      <c r="E501" s="289"/>
      <c r="F501" s="289"/>
      <c r="G501" s="289"/>
      <c r="H501" s="289"/>
      <c r="I501" s="38"/>
      <c r="J501" s="38"/>
      <c r="K501" s="39"/>
      <c r="L501" s="39"/>
    </row>
    <row r="502" spans="1:12">
      <c r="A502" s="243"/>
      <c r="B502" s="252">
        <v>14</v>
      </c>
      <c r="C502" s="290" t="s">
        <v>423</v>
      </c>
      <c r="D502" s="290"/>
      <c r="E502" s="290"/>
      <c r="F502" s="290"/>
      <c r="G502" s="290"/>
      <c r="H502" s="290"/>
      <c r="I502" s="34">
        <v>30</v>
      </c>
      <c r="J502" s="34" t="s">
        <v>424</v>
      </c>
      <c r="K502" s="36">
        <v>315000</v>
      </c>
      <c r="L502" s="36">
        <f>+I502*K502</f>
        <v>9450000</v>
      </c>
    </row>
    <row r="503" spans="1:12">
      <c r="A503" s="30"/>
      <c r="B503" s="37"/>
      <c r="C503" s="290" t="s">
        <v>180</v>
      </c>
      <c r="D503" s="290"/>
      <c r="E503" s="290"/>
      <c r="F503" s="290"/>
      <c r="G503" s="290"/>
      <c r="H503" s="290"/>
      <c r="I503" s="38"/>
      <c r="J503" s="38"/>
      <c r="K503" s="39"/>
      <c r="L503" s="39"/>
    </row>
    <row r="504" spans="1:12">
      <c r="A504" s="243"/>
      <c r="B504" s="255">
        <v>15</v>
      </c>
      <c r="C504" s="291" t="s">
        <v>425</v>
      </c>
      <c r="D504" s="291"/>
      <c r="E504" s="291"/>
      <c r="F504" s="291"/>
      <c r="G504" s="291"/>
      <c r="H504" s="291"/>
      <c r="I504" s="34">
        <v>66</v>
      </c>
      <c r="J504" s="34" t="s">
        <v>424</v>
      </c>
      <c r="K504" s="36">
        <v>240000</v>
      </c>
      <c r="L504" s="36">
        <f>+I504*K504</f>
        <v>15840000</v>
      </c>
    </row>
    <row r="505" spans="1:12">
      <c r="A505" s="30"/>
      <c r="B505" s="52"/>
      <c r="C505" s="289" t="s">
        <v>180</v>
      </c>
      <c r="D505" s="289"/>
      <c r="E505" s="289"/>
      <c r="F505" s="289"/>
      <c r="G505" s="289"/>
      <c r="H505" s="289"/>
      <c r="I505" s="38"/>
      <c r="J505" s="38"/>
      <c r="K505" s="39"/>
      <c r="L505" s="39"/>
    </row>
    <row r="506" spans="1:12">
      <c r="A506" s="243"/>
      <c r="B506" s="252">
        <v>16</v>
      </c>
      <c r="C506" s="290" t="s">
        <v>426</v>
      </c>
      <c r="D506" s="290"/>
      <c r="E506" s="290"/>
      <c r="F506" s="290"/>
      <c r="G506" s="290"/>
      <c r="H506" s="290"/>
      <c r="I506" s="34">
        <v>50</v>
      </c>
      <c r="J506" s="34" t="s">
        <v>427</v>
      </c>
      <c r="K506" s="36">
        <v>70000</v>
      </c>
      <c r="L506" s="36">
        <f>+I506*K506</f>
        <v>3500000</v>
      </c>
    </row>
    <row r="507" spans="1:12">
      <c r="A507" s="30"/>
      <c r="B507" s="37"/>
      <c r="C507" s="290" t="s">
        <v>428</v>
      </c>
      <c r="D507" s="290"/>
      <c r="E507" s="290"/>
      <c r="F507" s="290"/>
      <c r="G507" s="290"/>
      <c r="H507" s="290"/>
      <c r="I507" s="38"/>
      <c r="J507" s="38"/>
      <c r="K507" s="39"/>
      <c r="L507" s="39"/>
    </row>
    <row r="508" spans="1:12">
      <c r="A508" s="243"/>
      <c r="B508" s="255">
        <v>17</v>
      </c>
      <c r="C508" s="291" t="s">
        <v>429</v>
      </c>
      <c r="D508" s="291"/>
      <c r="E508" s="291"/>
      <c r="F508" s="291"/>
      <c r="G508" s="291"/>
      <c r="H508" s="291"/>
      <c r="I508" s="34">
        <v>45</v>
      </c>
      <c r="J508" s="34" t="s">
        <v>342</v>
      </c>
      <c r="K508" s="36">
        <v>29000</v>
      </c>
      <c r="L508" s="36">
        <f>+I508*K508</f>
        <v>1305000</v>
      </c>
    </row>
    <row r="509" spans="1:12">
      <c r="A509" s="30"/>
      <c r="B509" s="52"/>
      <c r="C509" s="289" t="s">
        <v>430</v>
      </c>
      <c r="D509" s="289"/>
      <c r="E509" s="289"/>
      <c r="F509" s="289"/>
      <c r="G509" s="289"/>
      <c r="H509" s="289"/>
      <c r="I509" s="38"/>
      <c r="J509" s="38"/>
      <c r="K509" s="39"/>
      <c r="L509" s="39"/>
    </row>
    <row r="510" spans="1:12">
      <c r="A510" s="243"/>
      <c r="B510" s="252">
        <v>18</v>
      </c>
      <c r="C510" s="290" t="s">
        <v>431</v>
      </c>
      <c r="D510" s="290"/>
      <c r="E510" s="290"/>
      <c r="F510" s="290"/>
      <c r="G510" s="290"/>
      <c r="H510" s="290"/>
      <c r="I510" s="34">
        <v>12</v>
      </c>
      <c r="J510" s="34" t="s">
        <v>182</v>
      </c>
      <c r="K510" s="36">
        <v>25000</v>
      </c>
      <c r="L510" s="36">
        <f>+I510*K510</f>
        <v>300000</v>
      </c>
    </row>
    <row r="511" spans="1:12">
      <c r="A511" s="30"/>
      <c r="B511" s="37"/>
      <c r="C511" s="290" t="s">
        <v>432</v>
      </c>
      <c r="D511" s="290"/>
      <c r="E511" s="290"/>
      <c r="F511" s="290"/>
      <c r="G511" s="290"/>
      <c r="H511" s="290"/>
      <c r="I511" s="38"/>
      <c r="J511" s="38"/>
      <c r="K511" s="39"/>
      <c r="L511" s="39"/>
    </row>
    <row r="512" spans="1:12">
      <c r="A512" s="243"/>
      <c r="B512" s="255">
        <v>19</v>
      </c>
      <c r="C512" s="291" t="s">
        <v>433</v>
      </c>
      <c r="D512" s="291"/>
      <c r="E512" s="291"/>
      <c r="F512" s="291"/>
      <c r="G512" s="291"/>
      <c r="H512" s="291"/>
      <c r="I512" s="34">
        <v>300</v>
      </c>
      <c r="J512" s="34" t="s">
        <v>257</v>
      </c>
      <c r="K512" s="36">
        <v>20000</v>
      </c>
      <c r="L512" s="36">
        <f>+I512*K512</f>
        <v>6000000</v>
      </c>
    </row>
    <row r="513" spans="1:12">
      <c r="A513" s="30"/>
      <c r="B513" s="52"/>
      <c r="C513" s="289" t="s">
        <v>434</v>
      </c>
      <c r="D513" s="289"/>
      <c r="E513" s="289"/>
      <c r="F513" s="289"/>
      <c r="G513" s="289"/>
      <c r="H513" s="289"/>
      <c r="I513" s="38"/>
      <c r="J513" s="38"/>
      <c r="K513" s="39"/>
      <c r="L513" s="39"/>
    </row>
    <row r="514" spans="1:12">
      <c r="A514" s="243"/>
      <c r="B514" s="252">
        <v>20</v>
      </c>
      <c r="C514" s="290" t="s">
        <v>435</v>
      </c>
      <c r="D514" s="290"/>
      <c r="E514" s="290"/>
      <c r="F514" s="290"/>
      <c r="G514" s="290"/>
      <c r="H514" s="290"/>
      <c r="I514" s="34">
        <v>120</v>
      </c>
      <c r="J514" s="34" t="s">
        <v>182</v>
      </c>
      <c r="K514" s="36">
        <v>26000</v>
      </c>
      <c r="L514" s="36">
        <f>+I514*K514</f>
        <v>3120000</v>
      </c>
    </row>
    <row r="515" spans="1:12">
      <c r="A515" s="30"/>
      <c r="B515" s="37"/>
      <c r="C515" s="290" t="s">
        <v>436</v>
      </c>
      <c r="D515" s="290"/>
      <c r="E515" s="290"/>
      <c r="F515" s="290"/>
      <c r="G515" s="290"/>
      <c r="H515" s="290"/>
      <c r="I515" s="38"/>
      <c r="J515" s="38"/>
      <c r="K515" s="39"/>
      <c r="L515" s="39"/>
    </row>
    <row r="516" spans="1:12">
      <c r="A516" s="243"/>
      <c r="B516" s="255">
        <v>21</v>
      </c>
      <c r="C516" s="291" t="s">
        <v>437</v>
      </c>
      <c r="D516" s="291"/>
      <c r="E516" s="291"/>
      <c r="F516" s="291"/>
      <c r="G516" s="291"/>
      <c r="H516" s="291"/>
      <c r="I516" s="34">
        <v>36</v>
      </c>
      <c r="J516" s="34" t="s">
        <v>182</v>
      </c>
      <c r="K516" s="36">
        <v>30000</v>
      </c>
      <c r="L516" s="36">
        <f>+I516*K516</f>
        <v>1080000</v>
      </c>
    </row>
    <row r="517" spans="1:12">
      <c r="A517" s="30"/>
      <c r="B517" s="52"/>
      <c r="C517" s="289" t="s">
        <v>438</v>
      </c>
      <c r="D517" s="289"/>
      <c r="E517" s="289"/>
      <c r="F517" s="289"/>
      <c r="G517" s="289"/>
      <c r="H517" s="289"/>
      <c r="I517" s="38"/>
      <c r="J517" s="38"/>
      <c r="K517" s="39"/>
      <c r="L517" s="39"/>
    </row>
    <row r="518" spans="1:12">
      <c r="A518" s="243"/>
      <c r="B518" s="255">
        <v>22</v>
      </c>
      <c r="C518" s="291" t="s">
        <v>439</v>
      </c>
      <c r="D518" s="291"/>
      <c r="E518" s="291"/>
      <c r="F518" s="291"/>
      <c r="G518" s="291"/>
      <c r="H518" s="291"/>
      <c r="I518" s="34">
        <v>50</v>
      </c>
      <c r="J518" s="34" t="s">
        <v>182</v>
      </c>
      <c r="K518" s="36">
        <v>7000</v>
      </c>
      <c r="L518" s="36">
        <f>+I518*K518</f>
        <v>350000</v>
      </c>
    </row>
    <row r="519" spans="1:12">
      <c r="A519" s="30"/>
      <c r="B519" s="52"/>
      <c r="C519" s="289" t="s">
        <v>180</v>
      </c>
      <c r="D519" s="289"/>
      <c r="E519" s="289"/>
      <c r="F519" s="289"/>
      <c r="G519" s="289"/>
      <c r="H519" s="289"/>
      <c r="I519" s="38"/>
      <c r="J519" s="38"/>
      <c r="K519" s="39"/>
      <c r="L519" s="39"/>
    </row>
    <row r="520" spans="1:12">
      <c r="A520" s="243"/>
      <c r="B520" s="252">
        <v>23</v>
      </c>
      <c r="C520" s="290" t="s">
        <v>440</v>
      </c>
      <c r="D520" s="290"/>
      <c r="E520" s="290"/>
      <c r="F520" s="290"/>
      <c r="G520" s="290"/>
      <c r="H520" s="290"/>
      <c r="I520" s="34">
        <v>40</v>
      </c>
      <c r="J520" s="34" t="s">
        <v>405</v>
      </c>
      <c r="K520" s="36">
        <v>680700</v>
      </c>
      <c r="L520" s="36">
        <f>+I520*K520</f>
        <v>27228000</v>
      </c>
    </row>
    <row r="521" spans="1:12">
      <c r="A521" s="30"/>
      <c r="B521" s="37"/>
      <c r="C521" s="290" t="s">
        <v>180</v>
      </c>
      <c r="D521" s="290"/>
      <c r="E521" s="290"/>
      <c r="F521" s="290"/>
      <c r="G521" s="290"/>
      <c r="H521" s="290"/>
      <c r="I521" s="38"/>
      <c r="J521" s="38"/>
      <c r="K521" s="39"/>
      <c r="L521" s="39"/>
    </row>
    <row r="522" spans="1:12">
      <c r="A522" s="243"/>
      <c r="B522" s="255">
        <v>24</v>
      </c>
      <c r="C522" s="291" t="s">
        <v>441</v>
      </c>
      <c r="D522" s="291"/>
      <c r="E522" s="291"/>
      <c r="F522" s="291"/>
      <c r="G522" s="291"/>
      <c r="H522" s="291"/>
      <c r="I522" s="34">
        <v>40</v>
      </c>
      <c r="J522" s="34" t="s">
        <v>164</v>
      </c>
      <c r="K522" s="36">
        <v>50000</v>
      </c>
      <c r="L522" s="36">
        <f>+I522*K522</f>
        <v>2000000</v>
      </c>
    </row>
    <row r="523" spans="1:12">
      <c r="A523" s="30"/>
      <c r="B523" s="52"/>
      <c r="C523" s="289" t="s">
        <v>180</v>
      </c>
      <c r="D523" s="289"/>
      <c r="E523" s="289"/>
      <c r="F523" s="289"/>
      <c r="G523" s="289"/>
      <c r="H523" s="289"/>
      <c r="I523" s="38"/>
      <c r="J523" s="38"/>
      <c r="K523" s="39"/>
      <c r="L523" s="39"/>
    </row>
    <row r="524" spans="1:12">
      <c r="A524" s="243"/>
      <c r="B524" s="252">
        <v>25</v>
      </c>
      <c r="C524" s="290" t="s">
        <v>442</v>
      </c>
      <c r="D524" s="290"/>
      <c r="E524" s="290"/>
      <c r="F524" s="290"/>
      <c r="G524" s="290"/>
      <c r="H524" s="290"/>
      <c r="I524" s="34">
        <v>240</v>
      </c>
      <c r="J524" s="34" t="s">
        <v>257</v>
      </c>
      <c r="K524" s="36">
        <v>12000</v>
      </c>
      <c r="L524" s="36">
        <f>+I524*K524</f>
        <v>2880000</v>
      </c>
    </row>
    <row r="525" spans="1:12">
      <c r="A525" s="30"/>
      <c r="B525" s="37"/>
      <c r="C525" s="290" t="s">
        <v>180</v>
      </c>
      <c r="D525" s="290"/>
      <c r="E525" s="290"/>
      <c r="F525" s="290"/>
      <c r="G525" s="290"/>
      <c r="H525" s="290"/>
      <c r="I525" s="38"/>
      <c r="J525" s="38"/>
      <c r="K525" s="39"/>
      <c r="L525" s="39"/>
    </row>
    <row r="526" spans="1:12">
      <c r="A526" s="243"/>
      <c r="B526" s="255">
        <v>26</v>
      </c>
      <c r="C526" s="294" t="s">
        <v>443</v>
      </c>
      <c r="D526" s="294"/>
      <c r="E526" s="294"/>
      <c r="F526" s="294"/>
      <c r="G526" s="294"/>
      <c r="H526" s="294"/>
      <c r="I526" s="34">
        <v>30</v>
      </c>
      <c r="J526" s="34" t="s">
        <v>405</v>
      </c>
      <c r="K526" s="36">
        <v>550000</v>
      </c>
      <c r="L526" s="36">
        <f>+I526*K526</f>
        <v>16500000</v>
      </c>
    </row>
    <row r="527" spans="1:12">
      <c r="A527" s="30"/>
      <c r="B527" s="52"/>
      <c r="C527" s="289" t="s">
        <v>180</v>
      </c>
      <c r="D527" s="289"/>
      <c r="E527" s="289"/>
      <c r="F527" s="289"/>
      <c r="G527" s="289"/>
      <c r="H527" s="289"/>
      <c r="I527" s="38"/>
      <c r="J527" s="38"/>
      <c r="K527" s="39"/>
      <c r="L527" s="39"/>
    </row>
    <row r="528" spans="1:12">
      <c r="A528" s="243"/>
      <c r="B528" s="252">
        <v>27</v>
      </c>
      <c r="C528" s="290" t="s">
        <v>444</v>
      </c>
      <c r="D528" s="290"/>
      <c r="E528" s="290"/>
      <c r="F528" s="290"/>
      <c r="G528" s="290"/>
      <c r="H528" s="290"/>
      <c r="I528" s="34">
        <v>20</v>
      </c>
      <c r="J528" s="34" t="s">
        <v>182</v>
      </c>
      <c r="K528" s="36">
        <v>225000</v>
      </c>
      <c r="L528" s="36">
        <f>+I528*K528</f>
        <v>4500000</v>
      </c>
    </row>
    <row r="529" spans="1:12">
      <c r="A529" s="30"/>
      <c r="B529" s="37"/>
      <c r="C529" s="290" t="s">
        <v>445</v>
      </c>
      <c r="D529" s="290"/>
      <c r="E529" s="290"/>
      <c r="F529" s="290"/>
      <c r="G529" s="290"/>
      <c r="H529" s="290"/>
      <c r="I529" s="38"/>
      <c r="J529" s="38"/>
      <c r="K529" s="39"/>
      <c r="L529" s="39"/>
    </row>
    <row r="530" spans="1:12">
      <c r="A530" s="243"/>
      <c r="B530" s="255">
        <v>28</v>
      </c>
      <c r="C530" s="291" t="s">
        <v>446</v>
      </c>
      <c r="D530" s="291"/>
      <c r="E530" s="291"/>
      <c r="F530" s="291"/>
      <c r="G530" s="291"/>
      <c r="H530" s="291"/>
      <c r="I530" s="34">
        <v>2</v>
      </c>
      <c r="J530" s="34" t="s">
        <v>182</v>
      </c>
      <c r="K530" s="36">
        <v>80000</v>
      </c>
      <c r="L530" s="36">
        <f>+I530*K530</f>
        <v>160000</v>
      </c>
    </row>
    <row r="531" spans="1:12">
      <c r="A531" s="30"/>
      <c r="B531" s="52"/>
      <c r="C531" s="289" t="s">
        <v>180</v>
      </c>
      <c r="D531" s="289"/>
      <c r="E531" s="289"/>
      <c r="F531" s="289"/>
      <c r="G531" s="289"/>
      <c r="H531" s="289"/>
      <c r="I531" s="38"/>
      <c r="J531" s="38"/>
      <c r="K531" s="39"/>
      <c r="L531" s="39"/>
    </row>
    <row r="532" spans="1:12">
      <c r="A532" s="243"/>
      <c r="B532" s="255">
        <v>29</v>
      </c>
      <c r="C532" s="294" t="s">
        <v>447</v>
      </c>
      <c r="D532" s="294"/>
      <c r="E532" s="294"/>
      <c r="F532" s="294"/>
      <c r="G532" s="294"/>
      <c r="H532" s="294"/>
      <c r="I532" s="34">
        <v>30</v>
      </c>
      <c r="J532" s="34" t="s">
        <v>405</v>
      </c>
      <c r="K532" s="36">
        <v>650000</v>
      </c>
      <c r="L532" s="36">
        <f>+I532*K532</f>
        <v>19500000</v>
      </c>
    </row>
    <row r="533" spans="1:12">
      <c r="A533" s="30"/>
      <c r="B533" s="52"/>
      <c r="C533" s="289" t="s">
        <v>180</v>
      </c>
      <c r="D533" s="289"/>
      <c r="E533" s="289"/>
      <c r="F533" s="289"/>
      <c r="G533" s="289"/>
      <c r="H533" s="289"/>
      <c r="I533" s="38"/>
      <c r="J533" s="38"/>
      <c r="K533" s="39"/>
      <c r="L533" s="39"/>
    </row>
    <row r="534" spans="1:12">
      <c r="A534" s="243"/>
      <c r="B534" s="252">
        <v>30</v>
      </c>
      <c r="C534" s="290" t="s">
        <v>448</v>
      </c>
      <c r="D534" s="290"/>
      <c r="E534" s="290"/>
      <c r="F534" s="290"/>
      <c r="G534" s="290"/>
      <c r="H534" s="290"/>
      <c r="I534" s="34">
        <v>20</v>
      </c>
      <c r="J534" s="34" t="s">
        <v>182</v>
      </c>
      <c r="K534" s="36">
        <v>13000</v>
      </c>
      <c r="L534" s="36">
        <f>+I534*K534</f>
        <v>260000</v>
      </c>
    </row>
    <row r="535" spans="1:12">
      <c r="A535" s="30"/>
      <c r="B535" s="37"/>
      <c r="C535" s="290" t="s">
        <v>180</v>
      </c>
      <c r="D535" s="290"/>
      <c r="E535" s="290"/>
      <c r="F535" s="290"/>
      <c r="G535" s="290"/>
      <c r="H535" s="290"/>
      <c r="I535" s="38"/>
      <c r="J535" s="38"/>
      <c r="K535" s="39"/>
      <c r="L535" s="39"/>
    </row>
    <row r="536" spans="1:12">
      <c r="A536" s="243"/>
      <c r="B536" s="255">
        <v>31</v>
      </c>
      <c r="C536" s="291" t="s">
        <v>449</v>
      </c>
      <c r="D536" s="291"/>
      <c r="E536" s="291"/>
      <c r="F536" s="291"/>
      <c r="G536" s="291"/>
      <c r="H536" s="291"/>
      <c r="I536" s="34">
        <v>1</v>
      </c>
      <c r="J536" s="34" t="s">
        <v>409</v>
      </c>
      <c r="K536" s="36">
        <v>200000</v>
      </c>
      <c r="L536" s="36">
        <f>+I536*K536</f>
        <v>200000</v>
      </c>
    </row>
    <row r="537" spans="1:12">
      <c r="A537" s="30"/>
      <c r="B537" s="52"/>
      <c r="C537" s="289" t="s">
        <v>180</v>
      </c>
      <c r="D537" s="289"/>
      <c r="E537" s="289"/>
      <c r="F537" s="289"/>
      <c r="G537" s="289"/>
      <c r="H537" s="289"/>
      <c r="I537" s="38"/>
      <c r="J537" s="38"/>
      <c r="K537" s="39"/>
      <c r="L537" s="39"/>
    </row>
    <row r="538" spans="1:12">
      <c r="A538" s="243"/>
      <c r="B538" s="252">
        <v>32</v>
      </c>
      <c r="C538" s="290" t="s">
        <v>450</v>
      </c>
      <c r="D538" s="290"/>
      <c r="E538" s="290"/>
      <c r="F538" s="290"/>
      <c r="G538" s="290"/>
      <c r="H538" s="290"/>
      <c r="I538" s="34">
        <v>2</v>
      </c>
      <c r="J538" s="34" t="s">
        <v>409</v>
      </c>
      <c r="K538" s="36">
        <v>75000</v>
      </c>
      <c r="L538" s="36">
        <f>+I538*K538</f>
        <v>150000</v>
      </c>
    </row>
    <row r="539" spans="1:12">
      <c r="A539" s="30"/>
      <c r="B539" s="37"/>
      <c r="C539" s="290" t="s">
        <v>180</v>
      </c>
      <c r="D539" s="290"/>
      <c r="E539" s="290"/>
      <c r="F539" s="290"/>
      <c r="G539" s="290"/>
      <c r="H539" s="290"/>
      <c r="I539" s="38"/>
      <c r="J539" s="38"/>
      <c r="K539" s="39"/>
      <c r="L539" s="39"/>
    </row>
    <row r="540" spans="1:12">
      <c r="A540" s="243"/>
      <c r="B540" s="255">
        <v>33</v>
      </c>
      <c r="C540" s="291" t="s">
        <v>451</v>
      </c>
      <c r="D540" s="291"/>
      <c r="E540" s="291"/>
      <c r="F540" s="291"/>
      <c r="G540" s="291"/>
      <c r="H540" s="291"/>
      <c r="I540" s="34">
        <v>240</v>
      </c>
      <c r="J540" s="34" t="s">
        <v>342</v>
      </c>
      <c r="K540" s="36">
        <v>25000</v>
      </c>
      <c r="L540" s="36">
        <f>+I540*K540</f>
        <v>6000000</v>
      </c>
    </row>
    <row r="541" spans="1:12">
      <c r="A541" s="30"/>
      <c r="B541" s="52"/>
      <c r="C541" s="289" t="s">
        <v>452</v>
      </c>
      <c r="D541" s="289"/>
      <c r="E541" s="289"/>
      <c r="F541" s="289"/>
      <c r="G541" s="289"/>
      <c r="H541" s="289"/>
      <c r="I541" s="38"/>
      <c r="J541" s="38"/>
      <c r="K541" s="39"/>
      <c r="L541" s="39"/>
    </row>
    <row r="542" spans="1:12">
      <c r="A542" s="243"/>
      <c r="B542" s="252">
        <v>34</v>
      </c>
      <c r="C542" s="290" t="s">
        <v>451</v>
      </c>
      <c r="D542" s="290"/>
      <c r="E542" s="290"/>
      <c r="F542" s="290"/>
      <c r="G542" s="290"/>
      <c r="H542" s="290"/>
      <c r="I542" s="34">
        <v>200</v>
      </c>
      <c r="J542" s="34" t="s">
        <v>342</v>
      </c>
      <c r="K542" s="36">
        <v>16500</v>
      </c>
      <c r="L542" s="36">
        <f>+I542*K542</f>
        <v>3300000</v>
      </c>
    </row>
    <row r="543" spans="1:12">
      <c r="A543" s="30"/>
      <c r="B543" s="37"/>
      <c r="C543" s="290" t="s">
        <v>453</v>
      </c>
      <c r="D543" s="290"/>
      <c r="E543" s="290"/>
      <c r="F543" s="290"/>
      <c r="G543" s="290"/>
      <c r="H543" s="290"/>
      <c r="I543" s="38"/>
      <c r="J543" s="38"/>
      <c r="K543" s="39"/>
      <c r="L543" s="39"/>
    </row>
    <row r="544" spans="1:12">
      <c r="A544" s="243"/>
      <c r="B544" s="255">
        <v>35</v>
      </c>
      <c r="C544" s="291" t="s">
        <v>454</v>
      </c>
      <c r="D544" s="291"/>
      <c r="E544" s="291"/>
      <c r="F544" s="291"/>
      <c r="G544" s="291"/>
      <c r="H544" s="291"/>
      <c r="I544" s="34">
        <v>240</v>
      </c>
      <c r="J544" s="34" t="s">
        <v>257</v>
      </c>
      <c r="K544" s="36">
        <v>31200</v>
      </c>
      <c r="L544" s="36">
        <f>+I544*K544</f>
        <v>7488000</v>
      </c>
    </row>
    <row r="545" spans="1:12">
      <c r="A545" s="30"/>
      <c r="B545" s="52"/>
      <c r="C545" s="289" t="s">
        <v>180</v>
      </c>
      <c r="D545" s="289"/>
      <c r="E545" s="289"/>
      <c r="F545" s="289"/>
      <c r="G545" s="289"/>
      <c r="H545" s="289"/>
      <c r="I545" s="38"/>
      <c r="J545" s="38"/>
      <c r="K545" s="39"/>
      <c r="L545" s="39"/>
    </row>
    <row r="546" spans="1:12">
      <c r="A546" s="243"/>
      <c r="B546" s="252">
        <v>36</v>
      </c>
      <c r="C546" s="290" t="s">
        <v>455</v>
      </c>
      <c r="D546" s="290"/>
      <c r="E546" s="290"/>
      <c r="F546" s="290"/>
      <c r="G546" s="290"/>
      <c r="H546" s="290"/>
      <c r="I546" s="34">
        <v>200</v>
      </c>
      <c r="J546" s="34" t="s">
        <v>257</v>
      </c>
      <c r="K546" s="36">
        <v>2800</v>
      </c>
      <c r="L546" s="36">
        <f>+I546*K546</f>
        <v>560000</v>
      </c>
    </row>
    <row r="547" spans="1:12">
      <c r="A547" s="30"/>
      <c r="B547" s="37"/>
      <c r="C547" s="290" t="s">
        <v>456</v>
      </c>
      <c r="D547" s="290"/>
      <c r="E547" s="290"/>
      <c r="F547" s="290"/>
      <c r="G547" s="290"/>
      <c r="H547" s="290"/>
      <c r="I547" s="38"/>
      <c r="J547" s="38"/>
      <c r="K547" s="39"/>
      <c r="L547" s="39"/>
    </row>
    <row r="548" spans="1:12">
      <c r="A548" s="243"/>
      <c r="B548" s="255">
        <v>37</v>
      </c>
      <c r="C548" s="291" t="s">
        <v>455</v>
      </c>
      <c r="D548" s="291"/>
      <c r="E548" s="291"/>
      <c r="F548" s="291"/>
      <c r="G548" s="291"/>
      <c r="H548" s="291"/>
      <c r="I548" s="34">
        <v>120</v>
      </c>
      <c r="J548" s="34" t="s">
        <v>182</v>
      </c>
      <c r="K548" s="36">
        <v>6000</v>
      </c>
      <c r="L548" s="36">
        <f>+I548*K548</f>
        <v>720000</v>
      </c>
    </row>
    <row r="549" spans="1:12">
      <c r="A549" s="30"/>
      <c r="B549" s="52"/>
      <c r="C549" s="289" t="s">
        <v>457</v>
      </c>
      <c r="D549" s="289"/>
      <c r="E549" s="289"/>
      <c r="F549" s="289"/>
      <c r="G549" s="289"/>
      <c r="H549" s="289"/>
      <c r="I549" s="38"/>
      <c r="J549" s="38"/>
      <c r="K549" s="39"/>
      <c r="L549" s="39"/>
    </row>
    <row r="550" spans="1:12">
      <c r="A550" s="243"/>
      <c r="B550" s="252">
        <v>38</v>
      </c>
      <c r="C550" s="290" t="s">
        <v>458</v>
      </c>
      <c r="D550" s="290"/>
      <c r="E550" s="290"/>
      <c r="F550" s="290"/>
      <c r="G550" s="290"/>
      <c r="H550" s="290"/>
      <c r="I550" s="34">
        <v>160</v>
      </c>
      <c r="J550" s="34" t="s">
        <v>182</v>
      </c>
      <c r="K550" s="36">
        <v>9000</v>
      </c>
      <c r="L550" s="36">
        <f>+I550*K550</f>
        <v>1440000</v>
      </c>
    </row>
    <row r="551" spans="1:12">
      <c r="A551" s="30"/>
      <c r="B551" s="37"/>
      <c r="C551" s="290" t="s">
        <v>459</v>
      </c>
      <c r="D551" s="290"/>
      <c r="E551" s="290"/>
      <c r="F551" s="290"/>
      <c r="G551" s="290"/>
      <c r="H551" s="290"/>
      <c r="I551" s="38"/>
      <c r="J551" s="38"/>
      <c r="K551" s="39"/>
      <c r="L551" s="39"/>
    </row>
    <row r="552" spans="1:12">
      <c r="A552" s="243"/>
      <c r="B552" s="255">
        <v>39</v>
      </c>
      <c r="C552" s="291" t="s">
        <v>460</v>
      </c>
      <c r="D552" s="291"/>
      <c r="E552" s="291"/>
      <c r="F552" s="291"/>
      <c r="G552" s="291"/>
      <c r="H552" s="291"/>
      <c r="I552" s="34">
        <v>150</v>
      </c>
      <c r="J552" s="34" t="s">
        <v>182</v>
      </c>
      <c r="K552" s="36">
        <v>7500</v>
      </c>
      <c r="L552" s="36">
        <f>+I552*K552</f>
        <v>1125000</v>
      </c>
    </row>
    <row r="553" spans="1:12">
      <c r="A553" s="30"/>
      <c r="B553" s="52"/>
      <c r="C553" s="289" t="s">
        <v>461</v>
      </c>
      <c r="D553" s="289"/>
      <c r="E553" s="289"/>
      <c r="F553" s="289"/>
      <c r="G553" s="289"/>
      <c r="H553" s="289"/>
      <c r="I553" s="38"/>
      <c r="J553" s="38"/>
      <c r="K553" s="39"/>
      <c r="L553" s="39"/>
    </row>
    <row r="554" spans="1:12">
      <c r="A554" s="243"/>
      <c r="B554" s="252">
        <v>40</v>
      </c>
      <c r="C554" s="290" t="s">
        <v>462</v>
      </c>
      <c r="D554" s="290"/>
      <c r="E554" s="290"/>
      <c r="F554" s="290"/>
      <c r="G554" s="290"/>
      <c r="H554" s="290"/>
      <c r="I554" s="34">
        <v>50</v>
      </c>
      <c r="J554" s="34" t="s">
        <v>182</v>
      </c>
      <c r="K554" s="36">
        <v>25000</v>
      </c>
      <c r="L554" s="36">
        <f>+I554*K554</f>
        <v>1250000</v>
      </c>
    </row>
    <row r="555" spans="1:12">
      <c r="A555" s="30"/>
      <c r="B555" s="37"/>
      <c r="C555" s="290" t="s">
        <v>463</v>
      </c>
      <c r="D555" s="290"/>
      <c r="E555" s="290"/>
      <c r="F555" s="290"/>
      <c r="G555" s="290"/>
      <c r="H555" s="290"/>
      <c r="I555" s="38"/>
      <c r="J555" s="38"/>
      <c r="K555" s="39"/>
      <c r="L555" s="39"/>
    </row>
    <row r="556" spans="1:12">
      <c r="A556" s="243"/>
      <c r="B556" s="255">
        <v>41</v>
      </c>
      <c r="C556" s="291" t="s">
        <v>464</v>
      </c>
      <c r="D556" s="291"/>
      <c r="E556" s="291"/>
      <c r="F556" s="291"/>
      <c r="G556" s="291"/>
      <c r="H556" s="291"/>
      <c r="I556" s="34">
        <v>10</v>
      </c>
      <c r="J556" s="34" t="s">
        <v>182</v>
      </c>
      <c r="K556" s="36">
        <v>12000</v>
      </c>
      <c r="L556" s="36">
        <f>+I556*K556</f>
        <v>120000</v>
      </c>
    </row>
    <row r="557" spans="1:12">
      <c r="A557" s="30"/>
      <c r="B557" s="52"/>
      <c r="C557" s="289" t="s">
        <v>465</v>
      </c>
      <c r="D557" s="289"/>
      <c r="E557" s="289"/>
      <c r="F557" s="289"/>
      <c r="G557" s="289"/>
      <c r="H557" s="289"/>
      <c r="I557" s="38"/>
      <c r="J557" s="38"/>
      <c r="K557" s="39"/>
      <c r="L557" s="39"/>
    </row>
    <row r="558" spans="1:12">
      <c r="A558" s="243"/>
      <c r="B558" s="252">
        <v>42</v>
      </c>
      <c r="C558" s="290" t="s">
        <v>466</v>
      </c>
      <c r="D558" s="290"/>
      <c r="E558" s="290"/>
      <c r="F558" s="290"/>
      <c r="G558" s="290"/>
      <c r="H558" s="290"/>
      <c r="I558" s="34">
        <v>20</v>
      </c>
      <c r="J558" s="34" t="s">
        <v>182</v>
      </c>
      <c r="K558" s="36">
        <v>12500</v>
      </c>
      <c r="L558" s="36">
        <f>+I558*K558</f>
        <v>250000</v>
      </c>
    </row>
    <row r="559" spans="1:12">
      <c r="A559" s="30"/>
      <c r="B559" s="37"/>
      <c r="C559" s="290" t="s">
        <v>467</v>
      </c>
      <c r="D559" s="290"/>
      <c r="E559" s="290"/>
      <c r="F559" s="290"/>
      <c r="G559" s="290"/>
      <c r="H559" s="290"/>
      <c r="I559" s="38"/>
      <c r="J559" s="38"/>
      <c r="K559" s="39"/>
      <c r="L559" s="39"/>
    </row>
    <row r="560" spans="1:12">
      <c r="A560" s="243"/>
      <c r="B560" s="255">
        <v>43</v>
      </c>
      <c r="C560" s="291" t="s">
        <v>468</v>
      </c>
      <c r="D560" s="291"/>
      <c r="E560" s="291"/>
      <c r="F560" s="291"/>
      <c r="G560" s="291"/>
      <c r="H560" s="291"/>
      <c r="I560" s="34">
        <v>50</v>
      </c>
      <c r="J560" s="34" t="s">
        <v>182</v>
      </c>
      <c r="K560" s="36">
        <v>15000</v>
      </c>
      <c r="L560" s="36">
        <f>+I560*K560</f>
        <v>750000</v>
      </c>
    </row>
    <row r="561" spans="1:12">
      <c r="A561" s="30"/>
      <c r="B561" s="52"/>
      <c r="C561" s="289" t="s">
        <v>469</v>
      </c>
      <c r="D561" s="289"/>
      <c r="E561" s="289"/>
      <c r="F561" s="289"/>
      <c r="G561" s="289"/>
      <c r="H561" s="289"/>
      <c r="I561" s="38"/>
      <c r="J561" s="38"/>
      <c r="K561" s="39"/>
      <c r="L561" s="39"/>
    </row>
    <row r="562" spans="1:12">
      <c r="A562" s="243"/>
      <c r="B562" s="252">
        <v>44</v>
      </c>
      <c r="C562" s="290" t="s">
        <v>470</v>
      </c>
      <c r="D562" s="290"/>
      <c r="E562" s="290"/>
      <c r="F562" s="290"/>
      <c r="G562" s="290"/>
      <c r="H562" s="290"/>
      <c r="I562" s="34">
        <v>10</v>
      </c>
      <c r="J562" s="34" t="s">
        <v>182</v>
      </c>
      <c r="K562" s="36">
        <v>20000</v>
      </c>
      <c r="L562" s="36">
        <f>+I562*K562</f>
        <v>200000</v>
      </c>
    </row>
    <row r="563" spans="1:12">
      <c r="A563" s="30"/>
      <c r="B563" s="37"/>
      <c r="C563" s="290" t="s">
        <v>471</v>
      </c>
      <c r="D563" s="290"/>
      <c r="E563" s="290"/>
      <c r="F563" s="290"/>
      <c r="G563" s="290"/>
      <c r="H563" s="290"/>
      <c r="I563" s="38"/>
      <c r="J563" s="38"/>
      <c r="K563" s="39"/>
      <c r="L563" s="39"/>
    </row>
    <row r="564" spans="1:12">
      <c r="A564" s="243"/>
      <c r="B564" s="255">
        <v>45</v>
      </c>
      <c r="C564" s="291" t="s">
        <v>472</v>
      </c>
      <c r="D564" s="291"/>
      <c r="E564" s="291"/>
      <c r="F564" s="291"/>
      <c r="G564" s="291"/>
      <c r="H564" s="291"/>
      <c r="I564" s="34">
        <v>1</v>
      </c>
      <c r="J564" s="34" t="s">
        <v>409</v>
      </c>
      <c r="K564" s="36">
        <v>50000</v>
      </c>
      <c r="L564" s="36">
        <f>+I564*K564</f>
        <v>50000</v>
      </c>
    </row>
    <row r="565" spans="1:12">
      <c r="A565" s="30"/>
      <c r="B565" s="52"/>
      <c r="C565" s="289" t="s">
        <v>180</v>
      </c>
      <c r="D565" s="289"/>
      <c r="E565" s="289"/>
      <c r="F565" s="289"/>
      <c r="G565" s="289"/>
      <c r="H565" s="289"/>
      <c r="I565" s="38"/>
      <c r="J565" s="38"/>
      <c r="K565" s="39"/>
      <c r="L565" s="39"/>
    </row>
    <row r="566" spans="1:12">
      <c r="A566" s="243"/>
      <c r="B566" s="252">
        <v>46</v>
      </c>
      <c r="C566" s="290" t="s">
        <v>473</v>
      </c>
      <c r="D566" s="290"/>
      <c r="E566" s="290"/>
      <c r="F566" s="290"/>
      <c r="G566" s="290"/>
      <c r="H566" s="290"/>
      <c r="I566" s="34">
        <v>1</v>
      </c>
      <c r="J566" s="34" t="s">
        <v>409</v>
      </c>
      <c r="K566" s="36">
        <v>36000</v>
      </c>
      <c r="L566" s="36">
        <f>+I566*K566</f>
        <v>36000</v>
      </c>
    </row>
    <row r="567" spans="1:12">
      <c r="A567" s="30"/>
      <c r="B567" s="37"/>
      <c r="C567" s="290" t="s">
        <v>180</v>
      </c>
      <c r="D567" s="290"/>
      <c r="E567" s="290"/>
      <c r="F567" s="290"/>
      <c r="G567" s="290"/>
      <c r="H567" s="290"/>
      <c r="I567" s="38"/>
      <c r="J567" s="38"/>
      <c r="K567" s="39"/>
      <c r="L567" s="39"/>
    </row>
    <row r="568" spans="1:12">
      <c r="A568" s="243"/>
      <c r="B568" s="255">
        <v>47</v>
      </c>
      <c r="C568" s="291" t="s">
        <v>474</v>
      </c>
      <c r="D568" s="291"/>
      <c r="E568" s="291"/>
      <c r="F568" s="291"/>
      <c r="G568" s="291"/>
      <c r="H568" s="291"/>
      <c r="I568" s="34">
        <v>20</v>
      </c>
      <c r="J568" s="34" t="s">
        <v>182</v>
      </c>
      <c r="K568" s="36">
        <v>7000</v>
      </c>
      <c r="L568" s="36">
        <f>+I568*K568</f>
        <v>140000</v>
      </c>
    </row>
    <row r="569" spans="1:12">
      <c r="A569" s="30"/>
      <c r="B569" s="52"/>
      <c r="C569" s="289" t="s">
        <v>475</v>
      </c>
      <c r="D569" s="289"/>
      <c r="E569" s="289"/>
      <c r="F569" s="289"/>
      <c r="G569" s="289"/>
      <c r="H569" s="289"/>
      <c r="I569" s="38"/>
      <c r="J569" s="38"/>
      <c r="K569" s="39"/>
      <c r="L569" s="39"/>
    </row>
    <row r="570" spans="1:12">
      <c r="A570" s="243"/>
      <c r="B570" s="252">
        <v>48</v>
      </c>
      <c r="C570" s="290" t="s">
        <v>476</v>
      </c>
      <c r="D570" s="290"/>
      <c r="E570" s="290"/>
      <c r="F570" s="290"/>
      <c r="G570" s="290"/>
      <c r="H570" s="290"/>
      <c r="I570" s="34">
        <v>40</v>
      </c>
      <c r="J570" s="34" t="s">
        <v>182</v>
      </c>
      <c r="K570" s="36">
        <v>25000</v>
      </c>
      <c r="L570" s="36">
        <f>+I570*K570</f>
        <v>1000000</v>
      </c>
    </row>
    <row r="571" spans="1:12">
      <c r="A571" s="30"/>
      <c r="B571" s="37"/>
      <c r="C571" s="290" t="s">
        <v>477</v>
      </c>
      <c r="D571" s="290"/>
      <c r="E571" s="290"/>
      <c r="F571" s="290"/>
      <c r="G571" s="290"/>
      <c r="H571" s="290"/>
      <c r="I571" s="38"/>
      <c r="J571" s="38"/>
      <c r="K571" s="39"/>
      <c r="L571" s="39"/>
    </row>
    <row r="572" spans="1:12">
      <c r="A572" s="243"/>
      <c r="B572" s="255">
        <v>49</v>
      </c>
      <c r="C572" s="291" t="s">
        <v>478</v>
      </c>
      <c r="D572" s="291"/>
      <c r="E572" s="291"/>
      <c r="F572" s="291"/>
      <c r="G572" s="291"/>
      <c r="H572" s="291"/>
      <c r="I572" s="34">
        <v>100</v>
      </c>
      <c r="J572" s="34" t="s">
        <v>182</v>
      </c>
      <c r="K572" s="36">
        <v>20000</v>
      </c>
      <c r="L572" s="36">
        <f>+I572*K572</f>
        <v>2000000</v>
      </c>
    </row>
    <row r="573" spans="1:12">
      <c r="A573" s="30"/>
      <c r="B573" s="52"/>
      <c r="C573" s="289" t="s">
        <v>479</v>
      </c>
      <c r="D573" s="289"/>
      <c r="E573" s="289"/>
      <c r="F573" s="289"/>
      <c r="G573" s="289"/>
      <c r="H573" s="289"/>
      <c r="I573" s="38"/>
      <c r="J573" s="38"/>
      <c r="K573" s="39"/>
      <c r="L573" s="39"/>
    </row>
    <row r="574" spans="1:12">
      <c r="A574" s="243"/>
      <c r="B574" s="252">
        <v>50</v>
      </c>
      <c r="C574" s="290" t="s">
        <v>480</v>
      </c>
      <c r="D574" s="290"/>
      <c r="E574" s="290"/>
      <c r="F574" s="290"/>
      <c r="G574" s="290"/>
      <c r="H574" s="290"/>
      <c r="I574" s="34">
        <v>10</v>
      </c>
      <c r="J574" s="34" t="s">
        <v>182</v>
      </c>
      <c r="K574" s="36">
        <v>60000</v>
      </c>
      <c r="L574" s="36">
        <f>+I574*K574</f>
        <v>600000</v>
      </c>
    </row>
    <row r="575" spans="1:12">
      <c r="A575" s="30"/>
      <c r="B575" s="37"/>
      <c r="C575" s="290" t="s">
        <v>481</v>
      </c>
      <c r="D575" s="290"/>
      <c r="E575" s="290"/>
      <c r="F575" s="290"/>
      <c r="G575" s="290"/>
      <c r="H575" s="290"/>
      <c r="I575" s="38"/>
      <c r="J575" s="38"/>
      <c r="K575" s="39"/>
      <c r="L575" s="39"/>
    </row>
    <row r="576" spans="1:12">
      <c r="A576" s="243"/>
      <c r="B576" s="255">
        <v>51</v>
      </c>
      <c r="C576" s="291" t="s">
        <v>482</v>
      </c>
      <c r="D576" s="291"/>
      <c r="E576" s="291"/>
      <c r="F576" s="291"/>
      <c r="G576" s="291"/>
      <c r="H576" s="291"/>
      <c r="I576" s="34">
        <v>600</v>
      </c>
      <c r="J576" s="34" t="s">
        <v>342</v>
      </c>
      <c r="K576" s="36">
        <v>11000</v>
      </c>
      <c r="L576" s="36">
        <f>+I576*K576</f>
        <v>6600000</v>
      </c>
    </row>
    <row r="577" spans="1:12">
      <c r="A577" s="30"/>
      <c r="B577" s="52"/>
      <c r="C577" s="289" t="s">
        <v>483</v>
      </c>
      <c r="D577" s="289"/>
      <c r="E577" s="289"/>
      <c r="F577" s="289"/>
      <c r="G577" s="289"/>
      <c r="H577" s="289"/>
      <c r="I577" s="38"/>
      <c r="J577" s="38"/>
      <c r="K577" s="39"/>
      <c r="L577" s="39"/>
    </row>
    <row r="578" spans="1:12">
      <c r="A578" s="243"/>
      <c r="B578" s="252">
        <v>52</v>
      </c>
      <c r="C578" s="290" t="s">
        <v>484</v>
      </c>
      <c r="D578" s="290"/>
      <c r="E578" s="290"/>
      <c r="F578" s="290"/>
      <c r="G578" s="290"/>
      <c r="H578" s="290"/>
      <c r="I578" s="34">
        <v>400</v>
      </c>
      <c r="J578" s="34" t="s">
        <v>485</v>
      </c>
      <c r="K578" s="36">
        <v>16000</v>
      </c>
      <c r="L578" s="36">
        <f>+I578*K578</f>
        <v>6400000</v>
      </c>
    </row>
    <row r="579" spans="1:12">
      <c r="A579" s="30"/>
      <c r="B579" s="37"/>
      <c r="C579" s="290" t="s">
        <v>486</v>
      </c>
      <c r="D579" s="290"/>
      <c r="E579" s="290"/>
      <c r="F579" s="290"/>
      <c r="G579" s="290"/>
      <c r="H579" s="290"/>
      <c r="I579" s="38"/>
      <c r="J579" s="38"/>
      <c r="K579" s="39"/>
      <c r="L579" s="39"/>
    </row>
    <row r="580" spans="1:12">
      <c r="A580" s="243"/>
      <c r="B580" s="255">
        <v>53</v>
      </c>
      <c r="C580" s="291" t="s">
        <v>487</v>
      </c>
      <c r="D580" s="291"/>
      <c r="E580" s="291"/>
      <c r="F580" s="291"/>
      <c r="G580" s="291"/>
      <c r="H580" s="291"/>
      <c r="I580" s="34">
        <v>35</v>
      </c>
      <c r="J580" s="34" t="s">
        <v>182</v>
      </c>
      <c r="K580" s="36">
        <v>60000</v>
      </c>
      <c r="L580" s="36">
        <f>+I580*K580</f>
        <v>2100000</v>
      </c>
    </row>
    <row r="581" spans="1:12">
      <c r="A581" s="30"/>
      <c r="B581" s="52"/>
      <c r="C581" s="289" t="s">
        <v>488</v>
      </c>
      <c r="D581" s="289"/>
      <c r="E581" s="289"/>
      <c r="F581" s="289"/>
      <c r="G581" s="289"/>
      <c r="H581" s="289"/>
      <c r="I581" s="38"/>
      <c r="J581" s="38"/>
      <c r="K581" s="39"/>
      <c r="L581" s="39"/>
    </row>
    <row r="582" spans="1:12">
      <c r="A582" s="243"/>
      <c r="B582" s="252">
        <v>54</v>
      </c>
      <c r="C582" s="290" t="s">
        <v>489</v>
      </c>
      <c r="D582" s="290"/>
      <c r="E582" s="290"/>
      <c r="F582" s="290"/>
      <c r="G582" s="290"/>
      <c r="H582" s="290"/>
      <c r="I582" s="34">
        <v>30</v>
      </c>
      <c r="J582" s="34" t="s">
        <v>405</v>
      </c>
      <c r="K582" s="36">
        <v>525000</v>
      </c>
      <c r="L582" s="36">
        <f>+I582*K582</f>
        <v>15750000</v>
      </c>
    </row>
    <row r="583" spans="1:12">
      <c r="A583" s="30"/>
      <c r="B583" s="37"/>
      <c r="C583" s="290" t="s">
        <v>180</v>
      </c>
      <c r="D583" s="290"/>
      <c r="E583" s="290"/>
      <c r="F583" s="290"/>
      <c r="G583" s="290"/>
      <c r="H583" s="290"/>
      <c r="I583" s="38"/>
      <c r="J583" s="38"/>
      <c r="K583" s="39"/>
      <c r="L583" s="39"/>
    </row>
    <row r="584" spans="1:12">
      <c r="A584" s="243"/>
      <c r="B584" s="255">
        <v>55</v>
      </c>
      <c r="C584" s="291" t="s">
        <v>490</v>
      </c>
      <c r="D584" s="291"/>
      <c r="E584" s="291"/>
      <c r="F584" s="291"/>
      <c r="G584" s="291"/>
      <c r="H584" s="291"/>
      <c r="I584" s="34">
        <v>100</v>
      </c>
      <c r="J584" s="34" t="s">
        <v>182</v>
      </c>
      <c r="K584" s="36">
        <v>20000</v>
      </c>
      <c r="L584" s="36">
        <f>+I584*K584</f>
        <v>2000000</v>
      </c>
    </row>
    <row r="585" spans="1:12">
      <c r="A585" s="30"/>
      <c r="B585" s="52"/>
      <c r="C585" s="289" t="s">
        <v>491</v>
      </c>
      <c r="D585" s="289"/>
      <c r="E585" s="289"/>
      <c r="F585" s="289"/>
      <c r="G585" s="289"/>
      <c r="H585" s="289"/>
      <c r="I585" s="38"/>
      <c r="J585" s="38"/>
      <c r="K585" s="39"/>
      <c r="L585" s="39"/>
    </row>
    <row r="586" spans="1:12">
      <c r="A586" s="243"/>
      <c r="B586" s="252">
        <v>56</v>
      </c>
      <c r="C586" s="290" t="s">
        <v>492</v>
      </c>
      <c r="D586" s="290"/>
      <c r="E586" s="290"/>
      <c r="F586" s="290"/>
      <c r="G586" s="290"/>
      <c r="H586" s="290"/>
      <c r="I586" s="34">
        <v>300</v>
      </c>
      <c r="J586" s="34" t="s">
        <v>342</v>
      </c>
      <c r="K586" s="36">
        <v>15500</v>
      </c>
      <c r="L586" s="36">
        <f>+I586*K586</f>
        <v>4650000</v>
      </c>
    </row>
    <row r="587" spans="1:12">
      <c r="A587" s="30"/>
      <c r="B587" s="37"/>
      <c r="C587" s="290" t="s">
        <v>493</v>
      </c>
      <c r="D587" s="290"/>
      <c r="E587" s="290"/>
      <c r="F587" s="290"/>
      <c r="G587" s="290"/>
      <c r="H587" s="290"/>
      <c r="I587" s="38"/>
      <c r="J587" s="38"/>
      <c r="K587" s="39"/>
      <c r="L587" s="39"/>
    </row>
    <row r="588" spans="1:12">
      <c r="A588" s="243"/>
      <c r="B588" s="255">
        <v>57</v>
      </c>
      <c r="C588" s="291" t="s">
        <v>492</v>
      </c>
      <c r="D588" s="291"/>
      <c r="E588" s="291"/>
      <c r="F588" s="291"/>
      <c r="G588" s="291"/>
      <c r="H588" s="291"/>
      <c r="I588" s="34">
        <v>300</v>
      </c>
      <c r="J588" s="34" t="s">
        <v>257</v>
      </c>
      <c r="K588" s="36">
        <v>23000</v>
      </c>
      <c r="L588" s="36">
        <f>+I588*K588</f>
        <v>6900000</v>
      </c>
    </row>
    <row r="589" spans="1:12">
      <c r="A589" s="30"/>
      <c r="B589" s="52"/>
      <c r="C589" s="289" t="s">
        <v>494</v>
      </c>
      <c r="D589" s="289"/>
      <c r="E589" s="289"/>
      <c r="F589" s="289"/>
      <c r="G589" s="289"/>
      <c r="H589" s="289"/>
      <c r="I589" s="38"/>
      <c r="J589" s="38"/>
      <c r="K589" s="39"/>
      <c r="L589" s="39"/>
    </row>
    <row r="590" spans="1:12">
      <c r="A590" s="243"/>
      <c r="B590" s="252">
        <v>58</v>
      </c>
      <c r="C590" s="290" t="s">
        <v>495</v>
      </c>
      <c r="D590" s="290"/>
      <c r="E590" s="290"/>
      <c r="F590" s="290"/>
      <c r="G590" s="290"/>
      <c r="H590" s="290"/>
      <c r="I590" s="34">
        <v>25</v>
      </c>
      <c r="J590" s="34" t="s">
        <v>182</v>
      </c>
      <c r="K590" s="36">
        <v>200000</v>
      </c>
      <c r="L590" s="36">
        <f>+I590*K590</f>
        <v>5000000</v>
      </c>
    </row>
    <row r="591" spans="1:12">
      <c r="A591" s="30"/>
      <c r="B591" s="242"/>
      <c r="C591" s="290" t="s">
        <v>496</v>
      </c>
      <c r="D591" s="290"/>
      <c r="E591" s="290"/>
      <c r="F591" s="290"/>
      <c r="G591" s="290"/>
      <c r="H591" s="290"/>
      <c r="I591" s="38"/>
      <c r="J591" s="38"/>
      <c r="K591" s="39"/>
      <c r="L591" s="39"/>
    </row>
    <row r="592" spans="1:12">
      <c r="A592" s="243"/>
      <c r="B592" s="241">
        <v>59</v>
      </c>
      <c r="C592" s="291" t="s">
        <v>497</v>
      </c>
      <c r="D592" s="291"/>
      <c r="E592" s="291"/>
      <c r="F592" s="291"/>
      <c r="G592" s="291"/>
      <c r="H592" s="291"/>
      <c r="I592" s="34">
        <v>6</v>
      </c>
      <c r="J592" s="34" t="s">
        <v>182</v>
      </c>
      <c r="K592" s="36">
        <v>50000</v>
      </c>
      <c r="L592" s="36">
        <f>+I592*K592</f>
        <v>300000</v>
      </c>
    </row>
    <row r="593" spans="1:12">
      <c r="A593" s="30"/>
      <c r="B593" s="52"/>
      <c r="C593" s="289" t="s">
        <v>180</v>
      </c>
      <c r="D593" s="289"/>
      <c r="E593" s="289"/>
      <c r="F593" s="289"/>
      <c r="G593" s="289"/>
      <c r="H593" s="289"/>
      <c r="I593" s="38"/>
      <c r="J593" s="38"/>
      <c r="K593" s="39"/>
      <c r="L593" s="39"/>
    </row>
    <row r="594" spans="1:12">
      <c r="A594" s="243"/>
      <c r="B594" s="255">
        <v>60</v>
      </c>
      <c r="C594" s="290" t="s">
        <v>498</v>
      </c>
      <c r="D594" s="290"/>
      <c r="E594" s="290"/>
      <c r="F594" s="290"/>
      <c r="G594" s="290"/>
      <c r="H594" s="290"/>
      <c r="I594" s="34">
        <v>20</v>
      </c>
      <c r="J594" s="34" t="s">
        <v>182</v>
      </c>
      <c r="K594" s="36">
        <v>235000</v>
      </c>
      <c r="L594" s="36">
        <f>+I594*K594</f>
        <v>4700000</v>
      </c>
    </row>
    <row r="595" spans="1:12">
      <c r="A595" s="30"/>
      <c r="B595" s="52"/>
      <c r="C595" s="290" t="s">
        <v>173</v>
      </c>
      <c r="D595" s="290"/>
      <c r="E595" s="290"/>
      <c r="F595" s="290"/>
      <c r="G595" s="290"/>
      <c r="H595" s="290"/>
      <c r="I595" s="38"/>
      <c r="J595" s="38"/>
      <c r="K595" s="39"/>
      <c r="L595" s="39"/>
    </row>
    <row r="596" spans="1:12">
      <c r="A596" s="243"/>
      <c r="B596" s="252">
        <v>61</v>
      </c>
      <c r="C596" s="291" t="s">
        <v>498</v>
      </c>
      <c r="D596" s="291"/>
      <c r="E596" s="291"/>
      <c r="F596" s="291"/>
      <c r="G596" s="291"/>
      <c r="H596" s="291"/>
      <c r="I596" s="34">
        <v>20</v>
      </c>
      <c r="J596" s="34" t="s">
        <v>182</v>
      </c>
      <c r="K596" s="36">
        <v>100000</v>
      </c>
      <c r="L596" s="36">
        <f>+I596*K596</f>
        <v>2000000</v>
      </c>
    </row>
    <row r="597" spans="1:12">
      <c r="A597" s="30"/>
      <c r="B597" s="242"/>
      <c r="C597" s="289" t="s">
        <v>247</v>
      </c>
      <c r="D597" s="289"/>
      <c r="E597" s="289"/>
      <c r="F597" s="289"/>
      <c r="G597" s="289"/>
      <c r="H597" s="289"/>
      <c r="I597" s="38"/>
      <c r="J597" s="38"/>
      <c r="K597" s="39"/>
      <c r="L597" s="39"/>
    </row>
    <row r="598" spans="1:12">
      <c r="A598" s="243"/>
      <c r="B598" s="241">
        <v>62</v>
      </c>
      <c r="C598" s="290" t="s">
        <v>498</v>
      </c>
      <c r="D598" s="290"/>
      <c r="E598" s="290"/>
      <c r="F598" s="290"/>
      <c r="G598" s="290"/>
      <c r="H598" s="290"/>
      <c r="I598" s="34">
        <v>20</v>
      </c>
      <c r="J598" s="34" t="s">
        <v>182</v>
      </c>
      <c r="K598" s="36">
        <v>170000</v>
      </c>
      <c r="L598" s="36">
        <f>+I598*K598</f>
        <v>3400000</v>
      </c>
    </row>
    <row r="599" spans="1:12">
      <c r="A599" s="30"/>
      <c r="B599" s="52"/>
      <c r="C599" s="290" t="s">
        <v>240</v>
      </c>
      <c r="D599" s="290"/>
      <c r="E599" s="290"/>
      <c r="F599" s="290"/>
      <c r="G599" s="290"/>
      <c r="H599" s="290"/>
      <c r="I599" s="38"/>
      <c r="J599" s="38"/>
      <c r="K599" s="39"/>
      <c r="L599" s="39"/>
    </row>
    <row r="600" spans="1:12">
      <c r="A600" s="243"/>
      <c r="B600" s="255">
        <v>63</v>
      </c>
      <c r="C600" s="291" t="s">
        <v>499</v>
      </c>
      <c r="D600" s="291"/>
      <c r="E600" s="291"/>
      <c r="F600" s="291"/>
      <c r="G600" s="291"/>
      <c r="H600" s="291"/>
      <c r="I600" s="34">
        <v>10</v>
      </c>
      <c r="J600" s="34" t="s">
        <v>182</v>
      </c>
      <c r="K600" s="36">
        <v>20000</v>
      </c>
      <c r="L600" s="36">
        <f>+I600*K600</f>
        <v>200000</v>
      </c>
    </row>
    <row r="601" spans="1:12">
      <c r="A601" s="30"/>
      <c r="B601" s="52"/>
      <c r="C601" s="289" t="s">
        <v>180</v>
      </c>
      <c r="D601" s="289"/>
      <c r="E601" s="289"/>
      <c r="F601" s="289"/>
      <c r="G601" s="289"/>
      <c r="H601" s="289"/>
      <c r="I601" s="38"/>
      <c r="J601" s="38"/>
      <c r="K601" s="39"/>
      <c r="L601" s="39"/>
    </row>
    <row r="602" spans="1:12">
      <c r="A602" s="243"/>
      <c r="B602" s="252">
        <v>64</v>
      </c>
      <c r="C602" s="290" t="s">
        <v>500</v>
      </c>
      <c r="D602" s="290"/>
      <c r="E602" s="290"/>
      <c r="F602" s="290"/>
      <c r="G602" s="290"/>
      <c r="H602" s="290"/>
      <c r="I602" s="34">
        <v>2500</v>
      </c>
      <c r="J602" s="34" t="s">
        <v>249</v>
      </c>
      <c r="K602" s="36">
        <v>4000</v>
      </c>
      <c r="L602" s="36">
        <f>+I602*K602</f>
        <v>10000000</v>
      </c>
    </row>
    <row r="603" spans="1:12">
      <c r="A603" s="63"/>
      <c r="B603" s="242"/>
      <c r="C603" s="289" t="s">
        <v>501</v>
      </c>
      <c r="D603" s="289"/>
      <c r="E603" s="289"/>
      <c r="F603" s="289"/>
      <c r="G603" s="289"/>
      <c r="H603" s="289"/>
      <c r="I603" s="38"/>
      <c r="J603" s="38"/>
      <c r="K603" s="39"/>
      <c r="L603" s="39"/>
    </row>
    <row r="604" spans="1:12">
      <c r="A604" s="243"/>
      <c r="B604" s="241">
        <v>65</v>
      </c>
      <c r="C604" s="291" t="s">
        <v>502</v>
      </c>
      <c r="D604" s="291"/>
      <c r="E604" s="291"/>
      <c r="F604" s="291"/>
      <c r="G604" s="291"/>
      <c r="H604" s="291"/>
      <c r="I604" s="34">
        <v>750</v>
      </c>
      <c r="J604" s="34" t="s">
        <v>342</v>
      </c>
      <c r="K604" s="36">
        <v>13500</v>
      </c>
      <c r="L604" s="36">
        <f>+I604*K604</f>
        <v>10125000</v>
      </c>
    </row>
    <row r="605" spans="1:12">
      <c r="A605" s="30"/>
      <c r="B605" s="52"/>
      <c r="C605" s="289" t="s">
        <v>503</v>
      </c>
      <c r="D605" s="289"/>
      <c r="E605" s="289"/>
      <c r="F605" s="289"/>
      <c r="G605" s="289"/>
      <c r="H605" s="289"/>
      <c r="I605" s="38"/>
      <c r="J605" s="38"/>
      <c r="K605" s="39"/>
      <c r="L605" s="39"/>
    </row>
    <row r="606" spans="1:12">
      <c r="A606" s="243"/>
      <c r="B606" s="255">
        <v>66</v>
      </c>
      <c r="C606" s="290" t="s">
        <v>504</v>
      </c>
      <c r="D606" s="290"/>
      <c r="E606" s="290"/>
      <c r="F606" s="290"/>
      <c r="G606" s="290"/>
      <c r="H606" s="290"/>
      <c r="I606" s="34">
        <v>3</v>
      </c>
      <c r="J606" s="34" t="s">
        <v>168</v>
      </c>
      <c r="K606" s="36">
        <v>15000</v>
      </c>
      <c r="L606" s="36">
        <f>+I606*K606</f>
        <v>45000</v>
      </c>
    </row>
    <row r="607" spans="1:12">
      <c r="A607" s="30"/>
      <c r="B607" s="52"/>
      <c r="C607" s="289" t="s">
        <v>180</v>
      </c>
      <c r="D607" s="289"/>
      <c r="E607" s="289"/>
      <c r="F607" s="289"/>
      <c r="G607" s="289"/>
      <c r="H607" s="289"/>
      <c r="I607" s="38"/>
      <c r="J607" s="38"/>
      <c r="K607" s="39"/>
      <c r="L607" s="39"/>
    </row>
    <row r="608" spans="1:12">
      <c r="A608" s="30"/>
      <c r="B608" s="252">
        <v>67</v>
      </c>
      <c r="C608" s="290" t="s">
        <v>505</v>
      </c>
      <c r="D608" s="290"/>
      <c r="E608" s="290"/>
      <c r="F608" s="290"/>
      <c r="G608" s="290"/>
      <c r="H608" s="290"/>
      <c r="I608" s="34">
        <v>20</v>
      </c>
      <c r="J608" s="34" t="s">
        <v>168</v>
      </c>
      <c r="K608" s="36">
        <v>115000</v>
      </c>
      <c r="L608" s="36">
        <f>+I608*K608</f>
        <v>2300000</v>
      </c>
    </row>
    <row r="609" spans="1:12">
      <c r="A609" s="30"/>
      <c r="B609" s="242"/>
      <c r="C609" s="290" t="s">
        <v>180</v>
      </c>
      <c r="D609" s="290"/>
      <c r="E609" s="290"/>
      <c r="F609" s="290"/>
      <c r="G609" s="290"/>
      <c r="H609" s="290"/>
      <c r="I609" s="38"/>
      <c r="J609" s="38"/>
      <c r="K609" s="39"/>
      <c r="L609" s="39"/>
    </row>
    <row r="610" spans="1:12">
      <c r="A610" s="243"/>
      <c r="B610" s="241">
        <v>68</v>
      </c>
      <c r="C610" s="291" t="s">
        <v>506</v>
      </c>
      <c r="D610" s="291"/>
      <c r="E610" s="291"/>
      <c r="F610" s="291"/>
      <c r="G610" s="291"/>
      <c r="H610" s="291"/>
      <c r="I610" s="34">
        <v>2</v>
      </c>
      <c r="J610" s="34" t="s">
        <v>182</v>
      </c>
      <c r="K610" s="36">
        <v>150000</v>
      </c>
      <c r="L610" s="36">
        <f>+I610*K610</f>
        <v>300000</v>
      </c>
    </row>
    <row r="611" spans="1:12">
      <c r="A611" s="30"/>
      <c r="B611" s="52"/>
      <c r="C611" s="289" t="s">
        <v>180</v>
      </c>
      <c r="D611" s="289"/>
      <c r="E611" s="289"/>
      <c r="F611" s="289"/>
      <c r="G611" s="289"/>
      <c r="H611" s="289"/>
      <c r="I611" s="38"/>
      <c r="J611" s="38"/>
      <c r="K611" s="39"/>
      <c r="L611" s="39"/>
    </row>
    <row r="612" spans="1:12">
      <c r="A612" s="243"/>
      <c r="B612" s="255">
        <v>69</v>
      </c>
      <c r="C612" s="290" t="s">
        <v>507</v>
      </c>
      <c r="D612" s="290"/>
      <c r="E612" s="290"/>
      <c r="F612" s="290"/>
      <c r="G612" s="290"/>
      <c r="H612" s="290"/>
      <c r="I612" s="34">
        <v>300</v>
      </c>
      <c r="J612" s="34" t="s">
        <v>342</v>
      </c>
      <c r="K612" s="36">
        <v>23000</v>
      </c>
      <c r="L612" s="36">
        <f>+I612*K612</f>
        <v>6900000</v>
      </c>
    </row>
    <row r="613" spans="1:12">
      <c r="A613" s="30"/>
      <c r="B613" s="52"/>
      <c r="C613" s="290" t="s">
        <v>508</v>
      </c>
      <c r="D613" s="290"/>
      <c r="E613" s="290"/>
      <c r="F613" s="290"/>
      <c r="G613" s="290"/>
      <c r="H613" s="290"/>
      <c r="I613" s="38"/>
      <c r="J613" s="38"/>
      <c r="K613" s="39"/>
      <c r="L613" s="39"/>
    </row>
    <row r="614" spans="1:12">
      <c r="A614" s="243"/>
      <c r="B614" s="252">
        <v>70</v>
      </c>
      <c r="C614" s="291" t="s">
        <v>509</v>
      </c>
      <c r="D614" s="291"/>
      <c r="E614" s="291"/>
      <c r="F614" s="291"/>
      <c r="G614" s="291"/>
      <c r="H614" s="291"/>
      <c r="I614" s="34">
        <v>10</v>
      </c>
      <c r="J614" s="34" t="s">
        <v>182</v>
      </c>
      <c r="K614" s="36">
        <v>75000</v>
      </c>
      <c r="L614" s="36">
        <f>+I614*K614</f>
        <v>750000</v>
      </c>
    </row>
    <row r="615" spans="1:12">
      <c r="A615" s="30"/>
      <c r="B615" s="242"/>
      <c r="C615" s="289" t="s">
        <v>510</v>
      </c>
      <c r="D615" s="289"/>
      <c r="E615" s="289"/>
      <c r="F615" s="289"/>
      <c r="G615" s="289"/>
      <c r="H615" s="289"/>
      <c r="I615" s="38"/>
      <c r="J615" s="38"/>
      <c r="K615" s="39"/>
      <c r="L615" s="39"/>
    </row>
    <row r="616" spans="1:12">
      <c r="A616" s="30"/>
      <c r="B616" s="241">
        <v>71</v>
      </c>
      <c r="C616" s="291" t="s">
        <v>511</v>
      </c>
      <c r="D616" s="291"/>
      <c r="E616" s="291"/>
      <c r="F616" s="291"/>
      <c r="G616" s="291"/>
      <c r="H616" s="291"/>
      <c r="I616" s="34">
        <v>30</v>
      </c>
      <c r="J616" s="34" t="s">
        <v>182</v>
      </c>
      <c r="K616" s="36">
        <v>78000</v>
      </c>
      <c r="L616" s="36">
        <f>+I616*K616</f>
        <v>2340000</v>
      </c>
    </row>
    <row r="617" spans="1:12">
      <c r="A617" s="30"/>
      <c r="B617" s="242"/>
      <c r="C617" s="289" t="s">
        <v>180</v>
      </c>
      <c r="D617" s="289"/>
      <c r="E617" s="289"/>
      <c r="F617" s="289"/>
      <c r="G617" s="289"/>
      <c r="H617" s="289"/>
      <c r="I617" s="38"/>
      <c r="J617" s="38"/>
      <c r="K617" s="39"/>
      <c r="L617" s="39"/>
    </row>
    <row r="618" spans="1:12">
      <c r="A618" s="30"/>
      <c r="B618" s="243">
        <v>72</v>
      </c>
      <c r="C618" s="291" t="s">
        <v>512</v>
      </c>
      <c r="D618" s="291"/>
      <c r="E618" s="291"/>
      <c r="F618" s="291"/>
      <c r="G618" s="291"/>
      <c r="H618" s="291"/>
      <c r="I618" s="34">
        <v>30</v>
      </c>
      <c r="J618" s="34" t="s">
        <v>182</v>
      </c>
      <c r="K618" s="36">
        <v>50000</v>
      </c>
      <c r="L618" s="36">
        <f>+I618*K618</f>
        <v>1500000</v>
      </c>
    </row>
    <row r="619" spans="1:12">
      <c r="A619" s="30"/>
      <c r="B619" s="243"/>
      <c r="C619" s="289" t="s">
        <v>513</v>
      </c>
      <c r="D619" s="289"/>
      <c r="E619" s="289"/>
      <c r="F619" s="289"/>
      <c r="G619" s="289"/>
      <c r="H619" s="289"/>
      <c r="I619" s="38"/>
      <c r="J619" s="38"/>
      <c r="K619" s="39"/>
      <c r="L619" s="39"/>
    </row>
    <row r="620" spans="1:12">
      <c r="A620" s="243"/>
      <c r="B620" s="241">
        <v>73</v>
      </c>
      <c r="C620" s="291" t="s">
        <v>514</v>
      </c>
      <c r="D620" s="291"/>
      <c r="E620" s="291"/>
      <c r="F620" s="291"/>
      <c r="G620" s="291"/>
      <c r="H620" s="291"/>
      <c r="I620" s="34">
        <v>2</v>
      </c>
      <c r="J620" s="34" t="s">
        <v>182</v>
      </c>
      <c r="K620" s="36">
        <v>20000</v>
      </c>
      <c r="L620" s="36">
        <f>+I620*K620</f>
        <v>40000</v>
      </c>
    </row>
    <row r="621" spans="1:12">
      <c r="A621" s="30"/>
      <c r="B621" s="52"/>
      <c r="C621" s="289" t="s">
        <v>515</v>
      </c>
      <c r="D621" s="289"/>
      <c r="E621" s="289"/>
      <c r="F621" s="289"/>
      <c r="G621" s="289"/>
      <c r="H621" s="289"/>
      <c r="I621" s="38"/>
      <c r="J621" s="38"/>
      <c r="K621" s="39"/>
      <c r="L621" s="39"/>
    </row>
    <row r="622" spans="1:12">
      <c r="A622" s="231" t="s">
        <v>516</v>
      </c>
      <c r="B622" s="292" t="s">
        <v>517</v>
      </c>
      <c r="C622" s="292"/>
      <c r="D622" s="292"/>
      <c r="E622" s="292"/>
      <c r="F622" s="292"/>
      <c r="G622" s="292"/>
      <c r="H622" s="292"/>
      <c r="I622" s="24"/>
      <c r="J622" s="13"/>
      <c r="K622" s="13"/>
      <c r="L622" s="23">
        <f>SUM(L623:L636)</f>
        <v>57800000</v>
      </c>
    </row>
    <row r="623" spans="1:12">
      <c r="A623" s="241"/>
      <c r="B623" s="255">
        <v>1</v>
      </c>
      <c r="C623" s="291" t="s">
        <v>518</v>
      </c>
      <c r="D623" s="291"/>
      <c r="E623" s="291"/>
      <c r="F623" s="291"/>
      <c r="G623" s="291"/>
      <c r="H623" s="291"/>
      <c r="I623" s="34">
        <v>250</v>
      </c>
      <c r="J623" s="34" t="s">
        <v>182</v>
      </c>
      <c r="K623" s="36">
        <v>5000</v>
      </c>
      <c r="L623" s="36">
        <f>+I623*K623</f>
        <v>1250000</v>
      </c>
    </row>
    <row r="624" spans="1:12">
      <c r="A624" s="30"/>
      <c r="B624" s="37"/>
      <c r="C624" s="290" t="s">
        <v>519</v>
      </c>
      <c r="D624" s="290"/>
      <c r="E624" s="290"/>
      <c r="F624" s="290"/>
      <c r="G624" s="290"/>
      <c r="H624" s="290"/>
      <c r="I624" s="38"/>
      <c r="J624" s="38"/>
      <c r="K624" s="39"/>
      <c r="L624" s="39"/>
    </row>
    <row r="625" spans="1:12">
      <c r="A625" s="243"/>
      <c r="B625" s="255">
        <v>2</v>
      </c>
      <c r="C625" s="291" t="s">
        <v>520</v>
      </c>
      <c r="D625" s="291"/>
      <c r="E625" s="291"/>
      <c r="F625" s="291"/>
      <c r="G625" s="291"/>
      <c r="H625" s="291"/>
      <c r="I625" s="34">
        <v>30</v>
      </c>
      <c r="J625" s="34" t="s">
        <v>521</v>
      </c>
      <c r="K625" s="36">
        <v>275000</v>
      </c>
      <c r="L625" s="36">
        <f>+I625*K625</f>
        <v>8250000</v>
      </c>
    </row>
    <row r="626" spans="1:12">
      <c r="A626" s="30"/>
      <c r="B626" s="52"/>
      <c r="C626" s="289" t="s">
        <v>522</v>
      </c>
      <c r="D626" s="289"/>
      <c r="E626" s="289"/>
      <c r="F626" s="289"/>
      <c r="G626" s="289"/>
      <c r="H626" s="289"/>
      <c r="I626" s="38"/>
      <c r="J626" s="38"/>
      <c r="K626" s="39"/>
      <c r="L626" s="39"/>
    </row>
    <row r="627" spans="1:12">
      <c r="A627" s="243"/>
      <c r="B627" s="252">
        <v>3</v>
      </c>
      <c r="C627" s="290" t="s">
        <v>520</v>
      </c>
      <c r="D627" s="290"/>
      <c r="E627" s="290"/>
      <c r="F627" s="290"/>
      <c r="G627" s="290"/>
      <c r="H627" s="290"/>
      <c r="I627" s="34">
        <v>12</v>
      </c>
      <c r="J627" s="34" t="s">
        <v>521</v>
      </c>
      <c r="K627" s="36">
        <v>275000</v>
      </c>
      <c r="L627" s="36">
        <f>+I627*K627</f>
        <v>3300000</v>
      </c>
    </row>
    <row r="628" spans="1:12">
      <c r="A628" s="30"/>
      <c r="B628" s="37"/>
      <c r="C628" s="290" t="s">
        <v>523</v>
      </c>
      <c r="D628" s="290"/>
      <c r="E628" s="290"/>
      <c r="F628" s="290"/>
      <c r="G628" s="290"/>
      <c r="H628" s="290"/>
      <c r="I628" s="38"/>
      <c r="J628" s="38"/>
      <c r="K628" s="39"/>
      <c r="L628" s="39"/>
    </row>
    <row r="629" spans="1:12">
      <c r="A629" s="243"/>
      <c r="B629" s="255">
        <v>4</v>
      </c>
      <c r="C629" s="291" t="s">
        <v>524</v>
      </c>
      <c r="D629" s="291"/>
      <c r="E629" s="291"/>
      <c r="F629" s="291"/>
      <c r="G629" s="291"/>
      <c r="H629" s="291"/>
      <c r="I629" s="34">
        <v>20</v>
      </c>
      <c r="J629" s="34" t="s">
        <v>521</v>
      </c>
      <c r="K629" s="36">
        <v>50000</v>
      </c>
      <c r="L629" s="36">
        <f>+I629*K629</f>
        <v>1000000</v>
      </c>
    </row>
    <row r="630" spans="1:12">
      <c r="A630" s="30"/>
      <c r="B630" s="52"/>
      <c r="C630" s="289" t="s">
        <v>525</v>
      </c>
      <c r="D630" s="289"/>
      <c r="E630" s="289"/>
      <c r="F630" s="289"/>
      <c r="G630" s="289"/>
      <c r="H630" s="289"/>
      <c r="I630" s="38"/>
      <c r="J630" s="38"/>
      <c r="K630" s="39"/>
      <c r="L630" s="39"/>
    </row>
    <row r="631" spans="1:12">
      <c r="A631" s="30"/>
      <c r="B631" s="255">
        <v>5</v>
      </c>
      <c r="C631" s="291" t="s">
        <v>526</v>
      </c>
      <c r="D631" s="291"/>
      <c r="E631" s="291"/>
      <c r="F631" s="291"/>
      <c r="G631" s="291"/>
      <c r="H631" s="291"/>
      <c r="I631" s="34">
        <v>100</v>
      </c>
      <c r="J631" s="34" t="s">
        <v>521</v>
      </c>
      <c r="K631" s="36">
        <v>350000</v>
      </c>
      <c r="L631" s="36">
        <f>+I631*K631</f>
        <v>35000000</v>
      </c>
    </row>
    <row r="632" spans="1:12">
      <c r="A632" s="30"/>
      <c r="B632" s="52"/>
      <c r="C632" s="289" t="s">
        <v>180</v>
      </c>
      <c r="D632" s="289"/>
      <c r="E632" s="289"/>
      <c r="F632" s="289"/>
      <c r="G632" s="289"/>
      <c r="H632" s="289"/>
      <c r="I632" s="38"/>
      <c r="J632" s="38"/>
      <c r="K632" s="39"/>
      <c r="L632" s="39"/>
    </row>
    <row r="633" spans="1:12">
      <c r="A633" s="30"/>
      <c r="B633" s="255">
        <v>6</v>
      </c>
      <c r="C633" s="291" t="s">
        <v>856</v>
      </c>
      <c r="D633" s="291"/>
      <c r="E633" s="291"/>
      <c r="F633" s="291"/>
      <c r="G633" s="291"/>
      <c r="H633" s="291"/>
      <c r="I633" s="34">
        <v>15</v>
      </c>
      <c r="J633" s="34" t="s">
        <v>521</v>
      </c>
      <c r="K633" s="36">
        <v>250000</v>
      </c>
      <c r="L633" s="36">
        <f>+I633*K633</f>
        <v>3750000</v>
      </c>
    </row>
    <row r="634" spans="1:12">
      <c r="A634" s="30"/>
      <c r="B634" s="52"/>
      <c r="C634" s="289" t="s">
        <v>963</v>
      </c>
      <c r="D634" s="289"/>
      <c r="E634" s="289"/>
      <c r="F634" s="289"/>
      <c r="G634" s="289"/>
      <c r="H634" s="289"/>
      <c r="I634" s="38"/>
      <c r="J634" s="38"/>
      <c r="K634" s="39"/>
      <c r="L634" s="39"/>
    </row>
    <row r="635" spans="1:12">
      <c r="A635" s="30"/>
      <c r="B635" s="255">
        <v>7</v>
      </c>
      <c r="C635" s="291" t="s">
        <v>856</v>
      </c>
      <c r="D635" s="291"/>
      <c r="E635" s="291"/>
      <c r="F635" s="291"/>
      <c r="G635" s="291"/>
      <c r="H635" s="291"/>
      <c r="I635" s="34">
        <v>35</v>
      </c>
      <c r="J635" s="34" t="s">
        <v>521</v>
      </c>
      <c r="K635" s="36">
        <v>150000</v>
      </c>
      <c r="L635" s="36">
        <f>+I635*K635</f>
        <v>5250000</v>
      </c>
    </row>
    <row r="636" spans="1:12">
      <c r="A636" s="30"/>
      <c r="B636" s="52"/>
      <c r="C636" s="289" t="s">
        <v>857</v>
      </c>
      <c r="D636" s="289"/>
      <c r="E636" s="289"/>
      <c r="F636" s="289"/>
      <c r="G636" s="289"/>
      <c r="H636" s="289"/>
      <c r="I636" s="38"/>
      <c r="J636" s="38"/>
      <c r="K636" s="39"/>
      <c r="L636" s="39"/>
    </row>
    <row r="637" spans="1:12">
      <c r="A637" s="231" t="s">
        <v>527</v>
      </c>
      <c r="B637" s="387" t="s">
        <v>528</v>
      </c>
      <c r="C637" s="387"/>
      <c r="D637" s="387"/>
      <c r="E637" s="387"/>
      <c r="F637" s="387"/>
      <c r="G637" s="387"/>
      <c r="H637" s="387"/>
      <c r="I637" s="24"/>
      <c r="J637" s="13"/>
      <c r="K637" s="22"/>
      <c r="L637" s="26">
        <f>SUM(L638:L643)</f>
        <v>17750000</v>
      </c>
    </row>
    <row r="638" spans="1:12">
      <c r="A638" s="241"/>
      <c r="B638" s="255">
        <v>1</v>
      </c>
      <c r="C638" s="291" t="s">
        <v>529</v>
      </c>
      <c r="D638" s="291"/>
      <c r="E638" s="291"/>
      <c r="F638" s="291"/>
      <c r="G638" s="291"/>
      <c r="H638" s="291"/>
      <c r="I638" s="34">
        <v>250</v>
      </c>
      <c r="J638" s="34" t="s">
        <v>182</v>
      </c>
      <c r="K638" s="36">
        <v>25000</v>
      </c>
      <c r="L638" s="36">
        <f>I638*K638</f>
        <v>6250000</v>
      </c>
    </row>
    <row r="639" spans="1:12">
      <c r="A639" s="30"/>
      <c r="B639" s="52"/>
      <c r="C639" s="289" t="s">
        <v>180</v>
      </c>
      <c r="D639" s="289"/>
      <c r="E639" s="289"/>
      <c r="F639" s="289"/>
      <c r="G639" s="289"/>
      <c r="H639" s="289"/>
      <c r="I639" s="38"/>
      <c r="J639" s="38"/>
      <c r="K639" s="39"/>
      <c r="L639" s="39"/>
    </row>
    <row r="640" spans="1:12">
      <c r="A640" s="243"/>
      <c r="B640" s="252">
        <v>2</v>
      </c>
      <c r="C640" s="290" t="s">
        <v>530</v>
      </c>
      <c r="D640" s="290"/>
      <c r="E640" s="290"/>
      <c r="F640" s="290"/>
      <c r="G640" s="290"/>
      <c r="H640" s="290"/>
      <c r="I640" s="34">
        <v>20</v>
      </c>
      <c r="J640" s="34" t="s">
        <v>182</v>
      </c>
      <c r="K640" s="36">
        <v>200000</v>
      </c>
      <c r="L640" s="36">
        <f t="shared" ref="L640" si="174">I640*K640</f>
        <v>4000000</v>
      </c>
    </row>
    <row r="641" spans="1:13">
      <c r="A641" s="30"/>
      <c r="B641" s="37"/>
      <c r="C641" s="290" t="s">
        <v>180</v>
      </c>
      <c r="D641" s="290"/>
      <c r="E641" s="290"/>
      <c r="F641" s="290"/>
      <c r="G641" s="290"/>
      <c r="H641" s="290"/>
      <c r="I641" s="38"/>
      <c r="J641" s="38"/>
      <c r="K641" s="39"/>
      <c r="L641" s="39"/>
    </row>
    <row r="642" spans="1:13">
      <c r="A642" s="30"/>
      <c r="B642" s="255">
        <v>3</v>
      </c>
      <c r="C642" s="294" t="s">
        <v>531</v>
      </c>
      <c r="D642" s="294"/>
      <c r="E642" s="294"/>
      <c r="F642" s="294"/>
      <c r="G642" s="294"/>
      <c r="H642" s="294"/>
      <c r="I642" s="34">
        <v>15</v>
      </c>
      <c r="J642" s="34" t="s">
        <v>182</v>
      </c>
      <c r="K642" s="36">
        <v>500000</v>
      </c>
      <c r="L642" s="36">
        <f t="shared" ref="L642" si="175">I642*K642</f>
        <v>7500000</v>
      </c>
    </row>
    <row r="643" spans="1:13">
      <c r="A643" s="63"/>
      <c r="B643" s="52"/>
      <c r="C643" s="327" t="s">
        <v>180</v>
      </c>
      <c r="D643" s="327"/>
      <c r="E643" s="327"/>
      <c r="F643" s="327"/>
      <c r="G643" s="327"/>
      <c r="H643" s="327"/>
      <c r="I643" s="38"/>
      <c r="J643" s="38"/>
      <c r="K643" s="39"/>
      <c r="L643" s="39"/>
    </row>
    <row r="644" spans="1:13" ht="30" customHeight="1">
      <c r="A644" s="231" t="s">
        <v>532</v>
      </c>
      <c r="B644" s="307" t="s">
        <v>533</v>
      </c>
      <c r="C644" s="307"/>
      <c r="D644" s="307"/>
      <c r="E644" s="307"/>
      <c r="F644" s="307"/>
      <c r="G644" s="307"/>
      <c r="H644" s="307"/>
      <c r="I644" s="24"/>
      <c r="J644" s="13"/>
      <c r="K644" s="22"/>
      <c r="L644" s="26">
        <f>SUM(L645:L834)</f>
        <v>388628500</v>
      </c>
      <c r="M644">
        <v>435914090</v>
      </c>
    </row>
    <row r="645" spans="1:13">
      <c r="A645" s="30"/>
      <c r="B645" s="241">
        <v>1</v>
      </c>
      <c r="C645" s="328" t="s">
        <v>534</v>
      </c>
      <c r="D645" s="328"/>
      <c r="E645" s="328"/>
      <c r="F645" s="328"/>
      <c r="G645" s="328"/>
      <c r="H645" s="328"/>
      <c r="I645" s="34">
        <v>5</v>
      </c>
      <c r="J645" s="34" t="s">
        <v>182</v>
      </c>
      <c r="K645" s="36">
        <v>190000</v>
      </c>
      <c r="L645" s="36">
        <f>+I645*K645</f>
        <v>950000</v>
      </c>
    </row>
    <row r="646" spans="1:13">
      <c r="A646" s="30"/>
      <c r="B646" s="63"/>
      <c r="C646" s="327" t="s">
        <v>180</v>
      </c>
      <c r="D646" s="327"/>
      <c r="E646" s="327"/>
      <c r="F646" s="327"/>
      <c r="G646" s="327"/>
      <c r="H646" s="327"/>
      <c r="I646" s="38"/>
      <c r="J646" s="38"/>
      <c r="K646" s="39"/>
      <c r="L646" s="39"/>
    </row>
    <row r="647" spans="1:13">
      <c r="A647" s="243"/>
      <c r="B647" s="252">
        <v>2</v>
      </c>
      <c r="C647" s="290" t="s">
        <v>535</v>
      </c>
      <c r="D647" s="290"/>
      <c r="E647" s="290"/>
      <c r="F647" s="290"/>
      <c r="G647" s="290"/>
      <c r="H647" s="290"/>
      <c r="I647" s="34">
        <v>1</v>
      </c>
      <c r="J647" s="34" t="s">
        <v>182</v>
      </c>
      <c r="K647" s="36">
        <v>20000</v>
      </c>
      <c r="L647" s="36">
        <f>+I647*K647</f>
        <v>20000</v>
      </c>
    </row>
    <row r="648" spans="1:13">
      <c r="A648" s="30"/>
      <c r="B648" s="37"/>
      <c r="C648" s="290" t="s">
        <v>536</v>
      </c>
      <c r="D648" s="290"/>
      <c r="E648" s="290"/>
      <c r="F648" s="290"/>
      <c r="G648" s="290"/>
      <c r="H648" s="290"/>
      <c r="I648" s="38"/>
      <c r="J648" s="38"/>
      <c r="K648" s="39"/>
      <c r="L648" s="39"/>
    </row>
    <row r="649" spans="1:13">
      <c r="A649" s="243"/>
      <c r="B649" s="255">
        <v>3</v>
      </c>
      <c r="C649" s="291" t="s">
        <v>537</v>
      </c>
      <c r="D649" s="291"/>
      <c r="E649" s="291"/>
      <c r="F649" s="291"/>
      <c r="G649" s="291"/>
      <c r="H649" s="291"/>
      <c r="I649" s="34">
        <v>1</v>
      </c>
      <c r="J649" s="34" t="s">
        <v>182</v>
      </c>
      <c r="K649" s="36">
        <v>22000</v>
      </c>
      <c r="L649" s="36">
        <f>+I649*K649</f>
        <v>22000</v>
      </c>
    </row>
    <row r="650" spans="1:13">
      <c r="A650" s="30"/>
      <c r="B650" s="52"/>
      <c r="C650" s="289" t="s">
        <v>536</v>
      </c>
      <c r="D650" s="289"/>
      <c r="E650" s="289"/>
      <c r="F650" s="289"/>
      <c r="G650" s="289"/>
      <c r="H650" s="289"/>
      <c r="I650" s="38"/>
      <c r="J650" s="38"/>
      <c r="K650" s="39"/>
      <c r="L650" s="39"/>
    </row>
    <row r="651" spans="1:13">
      <c r="A651" s="243"/>
      <c r="B651" s="241">
        <v>4</v>
      </c>
      <c r="C651" s="290" t="s">
        <v>538</v>
      </c>
      <c r="D651" s="290"/>
      <c r="E651" s="290"/>
      <c r="F651" s="290"/>
      <c r="G651" s="290"/>
      <c r="H651" s="290"/>
      <c r="I651" s="34">
        <v>3</v>
      </c>
      <c r="J651" s="34" t="s">
        <v>182</v>
      </c>
      <c r="K651" s="36">
        <v>35000</v>
      </c>
      <c r="L651" s="36">
        <f>+I651*K651</f>
        <v>105000</v>
      </c>
    </row>
    <row r="652" spans="1:13">
      <c r="A652" s="30"/>
      <c r="B652" s="63"/>
      <c r="C652" s="290" t="s">
        <v>539</v>
      </c>
      <c r="D652" s="290"/>
      <c r="E652" s="290"/>
      <c r="F652" s="290"/>
      <c r="G652" s="290"/>
      <c r="H652" s="290"/>
      <c r="I652" s="38"/>
      <c r="J652" s="38"/>
      <c r="K652" s="39"/>
      <c r="L652" s="39"/>
    </row>
    <row r="653" spans="1:13">
      <c r="A653" s="243"/>
      <c r="B653" s="252">
        <v>5</v>
      </c>
      <c r="C653" s="291" t="s">
        <v>540</v>
      </c>
      <c r="D653" s="291"/>
      <c r="E653" s="291"/>
      <c r="F653" s="291"/>
      <c r="G653" s="291"/>
      <c r="H653" s="291"/>
      <c r="I653" s="34">
        <v>3</v>
      </c>
      <c r="J653" s="34" t="s">
        <v>541</v>
      </c>
      <c r="K653" s="36">
        <v>1500</v>
      </c>
      <c r="L653" s="36">
        <f>+I653*K653</f>
        <v>4500</v>
      </c>
    </row>
    <row r="654" spans="1:13">
      <c r="A654" s="30"/>
      <c r="B654" s="37"/>
      <c r="C654" s="289" t="s">
        <v>536</v>
      </c>
      <c r="D654" s="289"/>
      <c r="E654" s="289"/>
      <c r="F654" s="289"/>
      <c r="G654" s="289"/>
      <c r="H654" s="289"/>
      <c r="I654" s="38"/>
      <c r="J654" s="38"/>
      <c r="K654" s="39"/>
      <c r="L654" s="39"/>
    </row>
    <row r="655" spans="1:13">
      <c r="A655" s="243"/>
      <c r="B655" s="255">
        <v>6</v>
      </c>
      <c r="C655" s="291" t="s">
        <v>542</v>
      </c>
      <c r="D655" s="291"/>
      <c r="E655" s="291"/>
      <c r="F655" s="291"/>
      <c r="G655" s="291"/>
      <c r="H655" s="291"/>
      <c r="I655" s="34">
        <v>2</v>
      </c>
      <c r="J655" s="34" t="s">
        <v>541</v>
      </c>
      <c r="K655" s="36">
        <v>2000</v>
      </c>
      <c r="L655" s="36">
        <f>+I655*K655</f>
        <v>4000</v>
      </c>
    </row>
    <row r="656" spans="1:13">
      <c r="A656" s="30"/>
      <c r="B656" s="52"/>
      <c r="C656" s="289" t="s">
        <v>536</v>
      </c>
      <c r="D656" s="289"/>
      <c r="E656" s="289"/>
      <c r="F656" s="289"/>
      <c r="G656" s="289"/>
      <c r="H656" s="289"/>
      <c r="I656" s="38"/>
      <c r="J656" s="38"/>
      <c r="K656" s="39"/>
      <c r="L656" s="39"/>
    </row>
    <row r="657" spans="1:12">
      <c r="A657" s="243"/>
      <c r="B657" s="243">
        <v>7</v>
      </c>
      <c r="C657" s="323" t="s">
        <v>543</v>
      </c>
      <c r="D657" s="324"/>
      <c r="E657" s="324"/>
      <c r="F657" s="324"/>
      <c r="G657" s="324"/>
      <c r="H657" s="324"/>
      <c r="I657" s="34">
        <v>5</v>
      </c>
      <c r="J657" s="34" t="s">
        <v>182</v>
      </c>
      <c r="K657" s="36">
        <v>600</v>
      </c>
      <c r="L657" s="36">
        <f>+I657*K657</f>
        <v>3000</v>
      </c>
    </row>
    <row r="658" spans="1:12">
      <c r="A658" s="30"/>
      <c r="B658" s="37"/>
      <c r="C658" s="289" t="s">
        <v>536</v>
      </c>
      <c r="D658" s="289"/>
      <c r="E658" s="289"/>
      <c r="F658" s="289"/>
      <c r="G658" s="289"/>
      <c r="H658" s="289"/>
      <c r="I658" s="38"/>
      <c r="J658" s="38"/>
      <c r="K658" s="39"/>
      <c r="L658" s="39"/>
    </row>
    <row r="659" spans="1:12">
      <c r="A659" s="243"/>
      <c r="B659" s="255">
        <v>8</v>
      </c>
      <c r="C659" s="290" t="s">
        <v>544</v>
      </c>
      <c r="D659" s="290"/>
      <c r="E659" s="290"/>
      <c r="F659" s="290"/>
      <c r="G659" s="290"/>
      <c r="H659" s="290"/>
      <c r="I659" s="34">
        <v>1</v>
      </c>
      <c r="J659" s="34" t="s">
        <v>545</v>
      </c>
      <c r="K659" s="36">
        <v>15500</v>
      </c>
      <c r="L659" s="36">
        <f>+I659*K659</f>
        <v>15500</v>
      </c>
    </row>
    <row r="660" spans="1:12">
      <c r="A660" s="30"/>
      <c r="B660" s="52"/>
      <c r="C660" s="290" t="s">
        <v>536</v>
      </c>
      <c r="D660" s="290"/>
      <c r="E660" s="290"/>
      <c r="F660" s="290"/>
      <c r="G660" s="290"/>
      <c r="H660" s="290"/>
      <c r="I660" s="38"/>
      <c r="J660" s="38"/>
      <c r="K660" s="39"/>
      <c r="L660" s="39"/>
    </row>
    <row r="661" spans="1:12">
      <c r="A661" s="243"/>
      <c r="B661" s="241">
        <v>9</v>
      </c>
      <c r="C661" s="291" t="s">
        <v>546</v>
      </c>
      <c r="D661" s="291"/>
      <c r="E661" s="291"/>
      <c r="F661" s="291"/>
      <c r="G661" s="291"/>
      <c r="H661" s="291"/>
      <c r="I661" s="34">
        <v>2</v>
      </c>
      <c r="J661" s="34" t="s">
        <v>182</v>
      </c>
      <c r="K661" s="36">
        <v>40000</v>
      </c>
      <c r="L661" s="36">
        <f>+I661*K661</f>
        <v>80000</v>
      </c>
    </row>
    <row r="662" spans="1:12">
      <c r="A662" s="30"/>
      <c r="B662" s="63"/>
      <c r="C662" s="289" t="s">
        <v>539</v>
      </c>
      <c r="D662" s="289"/>
      <c r="E662" s="289"/>
      <c r="F662" s="289"/>
      <c r="G662" s="289"/>
      <c r="H662" s="289"/>
      <c r="I662" s="38"/>
      <c r="J662" s="38"/>
      <c r="K662" s="39"/>
      <c r="L662" s="39"/>
    </row>
    <row r="663" spans="1:12">
      <c r="A663" s="243"/>
      <c r="B663" s="252">
        <v>10</v>
      </c>
      <c r="C663" s="290" t="s">
        <v>547</v>
      </c>
      <c r="D663" s="290"/>
      <c r="E663" s="290"/>
      <c r="F663" s="290"/>
      <c r="G663" s="290"/>
      <c r="H663" s="290"/>
      <c r="I663" s="34">
        <v>2</v>
      </c>
      <c r="J663" s="34" t="s">
        <v>182</v>
      </c>
      <c r="K663" s="36">
        <v>2500</v>
      </c>
      <c r="L663" s="36">
        <f>+I663*K663</f>
        <v>5000</v>
      </c>
    </row>
    <row r="664" spans="1:12">
      <c r="A664" s="30"/>
      <c r="B664" s="37"/>
      <c r="C664" s="290" t="s">
        <v>536</v>
      </c>
      <c r="D664" s="290"/>
      <c r="E664" s="290"/>
      <c r="F664" s="290"/>
      <c r="G664" s="290"/>
      <c r="H664" s="290"/>
      <c r="I664" s="38"/>
      <c r="J664" s="38"/>
      <c r="K664" s="39"/>
      <c r="L664" s="39"/>
    </row>
    <row r="665" spans="1:12">
      <c r="A665" s="30"/>
      <c r="B665" s="255">
        <v>11</v>
      </c>
      <c r="C665" s="291" t="s">
        <v>548</v>
      </c>
      <c r="D665" s="291"/>
      <c r="E665" s="291"/>
      <c r="F665" s="291"/>
      <c r="G665" s="291"/>
      <c r="H665" s="291"/>
      <c r="I665" s="34">
        <v>4</v>
      </c>
      <c r="J665" s="34" t="s">
        <v>168</v>
      </c>
      <c r="K665" s="36">
        <v>200000</v>
      </c>
      <c r="L665" s="36">
        <f>+I665*K665</f>
        <v>800000</v>
      </c>
    </row>
    <row r="666" spans="1:12">
      <c r="A666" s="30"/>
      <c r="B666" s="52"/>
      <c r="C666" s="289" t="s">
        <v>549</v>
      </c>
      <c r="D666" s="289"/>
      <c r="E666" s="289"/>
      <c r="F666" s="289"/>
      <c r="G666" s="289"/>
      <c r="H666" s="289"/>
      <c r="I666" s="38"/>
      <c r="J666" s="38"/>
      <c r="K666" s="39"/>
      <c r="L666" s="39"/>
    </row>
    <row r="667" spans="1:12">
      <c r="A667" s="243"/>
      <c r="B667" s="241">
        <v>12</v>
      </c>
      <c r="C667" s="291" t="s">
        <v>550</v>
      </c>
      <c r="D667" s="291"/>
      <c r="E667" s="291"/>
      <c r="F667" s="291"/>
      <c r="G667" s="291"/>
      <c r="H667" s="291"/>
      <c r="I667" s="34">
        <v>2</v>
      </c>
      <c r="J667" s="34" t="s">
        <v>182</v>
      </c>
      <c r="K667" s="36">
        <v>4500</v>
      </c>
      <c r="L667" s="36">
        <f>+I667*K667</f>
        <v>9000</v>
      </c>
    </row>
    <row r="668" spans="1:12">
      <c r="A668" s="30"/>
      <c r="B668" s="63"/>
      <c r="C668" s="289" t="s">
        <v>536</v>
      </c>
      <c r="D668" s="289"/>
      <c r="E668" s="289"/>
      <c r="F668" s="289"/>
      <c r="G668" s="289"/>
      <c r="H668" s="289"/>
      <c r="I668" s="38"/>
      <c r="J668" s="38"/>
      <c r="K668" s="39"/>
      <c r="L668" s="39"/>
    </row>
    <row r="669" spans="1:12">
      <c r="A669" s="243"/>
      <c r="B669" s="252">
        <v>13</v>
      </c>
      <c r="C669" s="290" t="s">
        <v>551</v>
      </c>
      <c r="D669" s="290"/>
      <c r="E669" s="290"/>
      <c r="F669" s="290"/>
      <c r="G669" s="290"/>
      <c r="H669" s="290"/>
      <c r="I669" s="34">
        <v>5</v>
      </c>
      <c r="J669" s="34" t="s">
        <v>249</v>
      </c>
      <c r="K669" s="36">
        <v>90000</v>
      </c>
      <c r="L669" s="36">
        <f>+I669*K669</f>
        <v>450000</v>
      </c>
    </row>
    <row r="670" spans="1:12">
      <c r="A670" s="30"/>
      <c r="B670" s="37"/>
      <c r="C670" s="290" t="s">
        <v>552</v>
      </c>
      <c r="D670" s="290"/>
      <c r="E670" s="290"/>
      <c r="F670" s="290"/>
      <c r="G670" s="290"/>
      <c r="H670" s="290"/>
      <c r="I670" s="38"/>
      <c r="J670" s="38"/>
      <c r="K670" s="39"/>
      <c r="L670" s="39"/>
    </row>
    <row r="671" spans="1:12">
      <c r="A671" s="243"/>
      <c r="B671" s="255">
        <v>14</v>
      </c>
      <c r="C671" s="291" t="s">
        <v>553</v>
      </c>
      <c r="D671" s="291"/>
      <c r="E671" s="291"/>
      <c r="F671" s="291"/>
      <c r="G671" s="291"/>
      <c r="H671" s="291"/>
      <c r="I671" s="34">
        <v>1</v>
      </c>
      <c r="J671" s="34" t="s">
        <v>182</v>
      </c>
      <c r="K671" s="36">
        <v>8500</v>
      </c>
      <c r="L671" s="36">
        <f>+I671*K671</f>
        <v>8500</v>
      </c>
    </row>
    <row r="672" spans="1:12">
      <c r="A672" s="30"/>
      <c r="B672" s="52"/>
      <c r="C672" s="289" t="s">
        <v>536</v>
      </c>
      <c r="D672" s="289"/>
      <c r="E672" s="289"/>
      <c r="F672" s="289"/>
      <c r="G672" s="289"/>
      <c r="H672" s="289"/>
      <c r="I672" s="38"/>
      <c r="J672" s="38"/>
      <c r="K672" s="39"/>
      <c r="L672" s="39"/>
    </row>
    <row r="673" spans="1:12">
      <c r="A673" s="243"/>
      <c r="B673" s="241">
        <v>15</v>
      </c>
      <c r="C673" s="290" t="s">
        <v>554</v>
      </c>
      <c r="D673" s="290"/>
      <c r="E673" s="290"/>
      <c r="F673" s="290"/>
      <c r="G673" s="290"/>
      <c r="H673" s="290"/>
      <c r="I673" s="34">
        <v>1</v>
      </c>
      <c r="J673" s="34" t="s">
        <v>182</v>
      </c>
      <c r="K673" s="36">
        <v>4500</v>
      </c>
      <c r="L673" s="36">
        <f>+I673*K673</f>
        <v>4500</v>
      </c>
    </row>
    <row r="674" spans="1:12">
      <c r="A674" s="30"/>
      <c r="B674" s="63"/>
      <c r="C674" s="290" t="s">
        <v>536</v>
      </c>
      <c r="D674" s="290"/>
      <c r="E674" s="290"/>
      <c r="F674" s="290"/>
      <c r="G674" s="290"/>
      <c r="H674" s="290"/>
      <c r="I674" s="38"/>
      <c r="J674" s="38"/>
      <c r="K674" s="39"/>
      <c r="L674" s="39"/>
    </row>
    <row r="675" spans="1:12">
      <c r="A675" s="243"/>
      <c r="B675" s="252">
        <v>16</v>
      </c>
      <c r="C675" s="291" t="s">
        <v>555</v>
      </c>
      <c r="D675" s="291"/>
      <c r="E675" s="291"/>
      <c r="F675" s="291"/>
      <c r="G675" s="291"/>
      <c r="H675" s="291"/>
      <c r="I675" s="34">
        <v>1</v>
      </c>
      <c r="J675" s="34" t="s">
        <v>182</v>
      </c>
      <c r="K675" s="36">
        <v>2500</v>
      </c>
      <c r="L675" s="36">
        <f>+I675*K675</f>
        <v>2500</v>
      </c>
    </row>
    <row r="676" spans="1:12">
      <c r="A676" s="30"/>
      <c r="B676" s="52"/>
      <c r="C676" s="289" t="s">
        <v>536</v>
      </c>
      <c r="D676" s="289"/>
      <c r="E676" s="289"/>
      <c r="F676" s="289"/>
      <c r="G676" s="289"/>
      <c r="H676" s="289"/>
      <c r="I676" s="38"/>
      <c r="J676" s="38"/>
      <c r="K676" s="39"/>
      <c r="L676" s="39"/>
    </row>
    <row r="677" spans="1:12">
      <c r="A677" s="4"/>
      <c r="B677" s="252">
        <v>17</v>
      </c>
      <c r="C677" s="290" t="s">
        <v>556</v>
      </c>
      <c r="D677" s="290"/>
      <c r="E677" s="290"/>
      <c r="F677" s="290"/>
      <c r="G677" s="290"/>
      <c r="H677" s="290"/>
      <c r="I677" s="34">
        <v>10000</v>
      </c>
      <c r="J677" s="34" t="s">
        <v>182</v>
      </c>
      <c r="K677" s="36">
        <v>4500</v>
      </c>
      <c r="L677" s="36">
        <f>+I677*K677</f>
        <v>45000000</v>
      </c>
    </row>
    <row r="678" spans="1:12">
      <c r="A678" s="4"/>
      <c r="B678" s="52"/>
      <c r="C678" s="289" t="s">
        <v>557</v>
      </c>
      <c r="D678" s="289"/>
      <c r="E678" s="289"/>
      <c r="F678" s="289"/>
      <c r="G678" s="289"/>
      <c r="H678" s="289"/>
      <c r="I678" s="38"/>
      <c r="J678" s="38"/>
      <c r="K678" s="39"/>
      <c r="L678" s="39"/>
    </row>
    <row r="679" spans="1:12">
      <c r="A679" s="30"/>
      <c r="B679" s="255">
        <v>18</v>
      </c>
      <c r="C679" s="290" t="s">
        <v>500</v>
      </c>
      <c r="D679" s="290"/>
      <c r="E679" s="290"/>
      <c r="F679" s="290"/>
      <c r="G679" s="290"/>
      <c r="H679" s="290"/>
      <c r="I679" s="34">
        <v>200</v>
      </c>
      <c r="J679" s="34" t="s">
        <v>182</v>
      </c>
      <c r="K679" s="36">
        <v>12000</v>
      </c>
      <c r="L679" s="36">
        <f>+I679*K679</f>
        <v>2400000</v>
      </c>
    </row>
    <row r="680" spans="1:12">
      <c r="A680" s="63"/>
      <c r="B680" s="52"/>
      <c r="C680" s="289" t="s">
        <v>558</v>
      </c>
      <c r="D680" s="289"/>
      <c r="E680" s="289"/>
      <c r="F680" s="289"/>
      <c r="G680" s="289"/>
      <c r="H680" s="289"/>
      <c r="I680" s="38"/>
      <c r="J680" s="38"/>
      <c r="K680" s="39"/>
      <c r="L680" s="39"/>
    </row>
    <row r="681" spans="1:12">
      <c r="A681" s="243"/>
      <c r="B681" s="252">
        <v>19</v>
      </c>
      <c r="C681" s="290" t="s">
        <v>559</v>
      </c>
      <c r="D681" s="290"/>
      <c r="E681" s="290"/>
      <c r="F681" s="290"/>
      <c r="G681" s="290"/>
      <c r="H681" s="290"/>
      <c r="I681" s="50">
        <v>600</v>
      </c>
      <c r="J681" s="83" t="s">
        <v>168</v>
      </c>
      <c r="K681" s="50">
        <v>4550</v>
      </c>
      <c r="L681" s="84">
        <f>+I681*K681</f>
        <v>2730000</v>
      </c>
    </row>
    <row r="682" spans="1:12">
      <c r="A682" s="30"/>
      <c r="B682" s="37"/>
      <c r="C682" s="290" t="s">
        <v>557</v>
      </c>
      <c r="D682" s="290"/>
      <c r="E682" s="290"/>
      <c r="F682" s="290"/>
      <c r="G682" s="290"/>
      <c r="H682" s="290"/>
      <c r="I682" s="51"/>
      <c r="J682" s="85"/>
      <c r="K682" s="51"/>
      <c r="L682" s="58"/>
    </row>
    <row r="683" spans="1:12">
      <c r="A683" s="243"/>
      <c r="B683" s="255">
        <v>20</v>
      </c>
      <c r="C683" s="291" t="s">
        <v>559</v>
      </c>
      <c r="D683" s="291"/>
      <c r="E683" s="291"/>
      <c r="F683" s="291"/>
      <c r="G683" s="291"/>
      <c r="H683" s="291"/>
      <c r="I683" s="50">
        <v>300</v>
      </c>
      <c r="J683" s="83" t="s">
        <v>168</v>
      </c>
      <c r="K683" s="50">
        <v>5500</v>
      </c>
      <c r="L683" s="84">
        <f>+I683*K683</f>
        <v>1650000</v>
      </c>
    </row>
    <row r="684" spans="1:12">
      <c r="A684" s="30"/>
      <c r="B684" s="52"/>
      <c r="C684" s="289" t="s">
        <v>552</v>
      </c>
      <c r="D684" s="289"/>
      <c r="E684" s="289"/>
      <c r="F684" s="289"/>
      <c r="G684" s="289"/>
      <c r="H684" s="289"/>
      <c r="I684" s="51"/>
      <c r="J684" s="85"/>
      <c r="K684" s="51"/>
      <c r="L684" s="58"/>
    </row>
    <row r="685" spans="1:12">
      <c r="A685" s="243"/>
      <c r="B685" s="255">
        <v>21</v>
      </c>
      <c r="C685" s="290" t="s">
        <v>560</v>
      </c>
      <c r="D685" s="290"/>
      <c r="E685" s="290"/>
      <c r="F685" s="290"/>
      <c r="G685" s="290"/>
      <c r="H685" s="290"/>
      <c r="I685" s="50">
        <v>300</v>
      </c>
      <c r="J685" s="83" t="s">
        <v>168</v>
      </c>
      <c r="K685" s="50">
        <v>3420</v>
      </c>
      <c r="L685" s="84">
        <f>+I685*K685</f>
        <v>1026000</v>
      </c>
    </row>
    <row r="686" spans="1:12">
      <c r="A686" s="30"/>
      <c r="B686" s="52"/>
      <c r="C686" s="290" t="s">
        <v>557</v>
      </c>
      <c r="D686" s="290"/>
      <c r="E686" s="290"/>
      <c r="F686" s="290"/>
      <c r="G686" s="290"/>
      <c r="H686" s="290"/>
      <c r="I686" s="51"/>
      <c r="J686" s="85"/>
      <c r="K686" s="51"/>
      <c r="L686" s="58"/>
    </row>
    <row r="687" spans="1:12">
      <c r="A687" s="243"/>
      <c r="B687" s="252">
        <v>22</v>
      </c>
      <c r="C687" s="291" t="s">
        <v>560</v>
      </c>
      <c r="D687" s="291"/>
      <c r="E687" s="291"/>
      <c r="F687" s="291"/>
      <c r="G687" s="291"/>
      <c r="H687" s="291"/>
      <c r="I687" s="50">
        <v>500</v>
      </c>
      <c r="J687" s="83" t="s">
        <v>168</v>
      </c>
      <c r="K687" s="50">
        <v>3550</v>
      </c>
      <c r="L687" s="84">
        <f>+I687*K687</f>
        <v>1775000</v>
      </c>
    </row>
    <row r="688" spans="1:12">
      <c r="A688" s="30"/>
      <c r="B688" s="37"/>
      <c r="C688" s="289" t="s">
        <v>552</v>
      </c>
      <c r="D688" s="289"/>
      <c r="E688" s="289"/>
      <c r="F688" s="289"/>
      <c r="G688" s="289"/>
      <c r="H688" s="289"/>
      <c r="I688" s="51"/>
      <c r="J688" s="85"/>
      <c r="K688" s="51"/>
      <c r="L688" s="58"/>
    </row>
    <row r="689" spans="1:12">
      <c r="A689" s="243"/>
      <c r="B689" s="255">
        <v>23</v>
      </c>
      <c r="C689" s="290" t="s">
        <v>561</v>
      </c>
      <c r="D689" s="290"/>
      <c r="E689" s="290"/>
      <c r="F689" s="290"/>
      <c r="G689" s="290"/>
      <c r="H689" s="290"/>
      <c r="I689" s="50">
        <v>50</v>
      </c>
      <c r="J689" s="83" t="s">
        <v>168</v>
      </c>
      <c r="K689" s="50">
        <v>1500</v>
      </c>
      <c r="L689" s="84">
        <f>+I689*K689</f>
        <v>75000</v>
      </c>
    </row>
    <row r="690" spans="1:12">
      <c r="A690" s="30"/>
      <c r="B690" s="52"/>
      <c r="C690" s="290" t="s">
        <v>552</v>
      </c>
      <c r="D690" s="290"/>
      <c r="E690" s="290"/>
      <c r="F690" s="290"/>
      <c r="G690" s="290"/>
      <c r="H690" s="290"/>
      <c r="I690" s="51"/>
      <c r="J690" s="85"/>
      <c r="K690" s="51"/>
      <c r="L690" s="58"/>
    </row>
    <row r="691" spans="1:12">
      <c r="A691" s="243"/>
      <c r="B691" s="255">
        <v>24</v>
      </c>
      <c r="C691" s="291" t="s">
        <v>562</v>
      </c>
      <c r="D691" s="291"/>
      <c r="E691" s="291"/>
      <c r="F691" s="291"/>
      <c r="G691" s="291"/>
      <c r="H691" s="291"/>
      <c r="I691" s="50">
        <v>250</v>
      </c>
      <c r="J691" s="83" t="s">
        <v>168</v>
      </c>
      <c r="K691" s="50">
        <v>2750</v>
      </c>
      <c r="L691" s="84">
        <f>+I691*K691</f>
        <v>687500</v>
      </c>
    </row>
    <row r="692" spans="1:12">
      <c r="A692" s="30"/>
      <c r="B692" s="52"/>
      <c r="C692" s="289" t="s">
        <v>557</v>
      </c>
      <c r="D692" s="289"/>
      <c r="E692" s="289"/>
      <c r="F692" s="289"/>
      <c r="G692" s="289"/>
      <c r="H692" s="289"/>
      <c r="I692" s="51"/>
      <c r="J692" s="85"/>
      <c r="K692" s="51"/>
      <c r="L692" s="58"/>
    </row>
    <row r="693" spans="1:12">
      <c r="A693" s="243"/>
      <c r="B693" s="252">
        <v>25</v>
      </c>
      <c r="C693" s="290" t="s">
        <v>562</v>
      </c>
      <c r="D693" s="290"/>
      <c r="E693" s="290"/>
      <c r="F693" s="290"/>
      <c r="G693" s="290"/>
      <c r="H693" s="290"/>
      <c r="I693" s="50">
        <v>500</v>
      </c>
      <c r="J693" s="83" t="s">
        <v>168</v>
      </c>
      <c r="K693" s="50">
        <v>1800</v>
      </c>
      <c r="L693" s="84">
        <f>+I693*K693</f>
        <v>900000</v>
      </c>
    </row>
    <row r="694" spans="1:12">
      <c r="A694" s="30"/>
      <c r="B694" s="37"/>
      <c r="C694" s="290" t="s">
        <v>552</v>
      </c>
      <c r="D694" s="290"/>
      <c r="E694" s="290"/>
      <c r="F694" s="290"/>
      <c r="G694" s="290"/>
      <c r="H694" s="290"/>
      <c r="I694" s="51"/>
      <c r="J694" s="85"/>
      <c r="K694" s="51"/>
      <c r="L694" s="58"/>
    </row>
    <row r="695" spans="1:12">
      <c r="A695" s="243"/>
      <c r="B695" s="255">
        <v>26</v>
      </c>
      <c r="C695" s="291" t="s">
        <v>563</v>
      </c>
      <c r="D695" s="291"/>
      <c r="E695" s="291"/>
      <c r="F695" s="291"/>
      <c r="G695" s="291"/>
      <c r="H695" s="291"/>
      <c r="I695" s="50">
        <v>500</v>
      </c>
      <c r="J695" s="83" t="s">
        <v>168</v>
      </c>
      <c r="K695" s="50">
        <v>7100</v>
      </c>
      <c r="L695" s="84">
        <f t="shared" ref="L695:L757" si="176">+I695*K695</f>
        <v>3550000</v>
      </c>
    </row>
    <row r="696" spans="1:12">
      <c r="A696" s="30"/>
      <c r="B696" s="52"/>
      <c r="C696" s="289" t="s">
        <v>557</v>
      </c>
      <c r="D696" s="289"/>
      <c r="E696" s="289"/>
      <c r="F696" s="289"/>
      <c r="G696" s="289"/>
      <c r="H696" s="289"/>
      <c r="I696" s="51"/>
      <c r="J696" s="85"/>
      <c r="K696" s="51"/>
      <c r="L696" s="86"/>
    </row>
    <row r="697" spans="1:12">
      <c r="A697" s="243"/>
      <c r="B697" s="255">
        <v>27</v>
      </c>
      <c r="C697" s="290" t="s">
        <v>563</v>
      </c>
      <c r="D697" s="290"/>
      <c r="E697" s="290"/>
      <c r="F697" s="290"/>
      <c r="G697" s="290"/>
      <c r="H697" s="290"/>
      <c r="I697" s="50">
        <v>400</v>
      </c>
      <c r="J697" s="83" t="s">
        <v>168</v>
      </c>
      <c r="K697" s="50">
        <v>7100</v>
      </c>
      <c r="L697" s="58">
        <f t="shared" si="176"/>
        <v>2840000</v>
      </c>
    </row>
    <row r="698" spans="1:12">
      <c r="A698" s="30"/>
      <c r="B698" s="52"/>
      <c r="C698" s="290" t="s">
        <v>552</v>
      </c>
      <c r="D698" s="290"/>
      <c r="E698" s="290"/>
      <c r="F698" s="290"/>
      <c r="G698" s="290"/>
      <c r="H698" s="290"/>
      <c r="I698" s="51"/>
      <c r="J698" s="85"/>
      <c r="K698" s="51"/>
      <c r="L698" s="86"/>
    </row>
    <row r="699" spans="1:12">
      <c r="A699" s="243"/>
      <c r="B699" s="252">
        <v>28</v>
      </c>
      <c r="C699" s="291" t="s">
        <v>564</v>
      </c>
      <c r="D699" s="291"/>
      <c r="E699" s="291"/>
      <c r="F699" s="291"/>
      <c r="G699" s="291"/>
      <c r="H699" s="291"/>
      <c r="I699" s="50">
        <v>100</v>
      </c>
      <c r="J699" s="83" t="s">
        <v>168</v>
      </c>
      <c r="K699" s="50">
        <v>19150</v>
      </c>
      <c r="L699" s="58">
        <f t="shared" si="176"/>
        <v>1915000</v>
      </c>
    </row>
    <row r="700" spans="1:12">
      <c r="A700" s="30"/>
      <c r="B700" s="37"/>
      <c r="C700" s="289" t="s">
        <v>552</v>
      </c>
      <c r="D700" s="289"/>
      <c r="E700" s="289"/>
      <c r="F700" s="289"/>
      <c r="G700" s="289"/>
      <c r="H700" s="289"/>
      <c r="I700" s="51"/>
      <c r="J700" s="85"/>
      <c r="K700" s="51"/>
      <c r="L700" s="86"/>
    </row>
    <row r="701" spans="1:12">
      <c r="A701" s="243"/>
      <c r="B701" s="255">
        <v>29</v>
      </c>
      <c r="C701" s="290" t="s">
        <v>565</v>
      </c>
      <c r="D701" s="290"/>
      <c r="E701" s="290"/>
      <c r="F701" s="290"/>
      <c r="G701" s="290"/>
      <c r="H701" s="290"/>
      <c r="I701" s="50">
        <v>25</v>
      </c>
      <c r="J701" s="83" t="s">
        <v>168</v>
      </c>
      <c r="K701" s="50">
        <v>20000</v>
      </c>
      <c r="L701" s="58">
        <f t="shared" si="176"/>
        <v>500000</v>
      </c>
    </row>
    <row r="702" spans="1:12">
      <c r="A702" s="30"/>
      <c r="B702" s="52"/>
      <c r="C702" s="290" t="s">
        <v>557</v>
      </c>
      <c r="D702" s="290"/>
      <c r="E702" s="290"/>
      <c r="F702" s="290"/>
      <c r="G702" s="290"/>
      <c r="H702" s="290"/>
      <c r="I702" s="51"/>
      <c r="J702" s="85"/>
      <c r="K702" s="51"/>
      <c r="L702" s="86"/>
    </row>
    <row r="703" spans="1:12">
      <c r="A703" s="243"/>
      <c r="B703" s="255">
        <v>30</v>
      </c>
      <c r="C703" s="291" t="s">
        <v>566</v>
      </c>
      <c r="D703" s="291"/>
      <c r="E703" s="291"/>
      <c r="F703" s="291"/>
      <c r="G703" s="291"/>
      <c r="H703" s="291"/>
      <c r="I703" s="50">
        <v>1060</v>
      </c>
      <c r="J703" s="83" t="s">
        <v>567</v>
      </c>
      <c r="K703" s="50">
        <v>150</v>
      </c>
      <c r="L703" s="58">
        <f t="shared" si="176"/>
        <v>159000</v>
      </c>
    </row>
    <row r="704" spans="1:12">
      <c r="A704" s="30"/>
      <c r="B704" s="52"/>
      <c r="C704" s="289" t="s">
        <v>552</v>
      </c>
      <c r="D704" s="289"/>
      <c r="E704" s="289"/>
      <c r="F704" s="289"/>
      <c r="G704" s="289"/>
      <c r="H704" s="289"/>
      <c r="I704" s="51"/>
      <c r="J704" s="85"/>
      <c r="K704" s="51"/>
      <c r="L704" s="86"/>
    </row>
    <row r="705" spans="1:12">
      <c r="A705" s="243"/>
      <c r="B705" s="252">
        <v>31</v>
      </c>
      <c r="C705" s="290" t="s">
        <v>568</v>
      </c>
      <c r="D705" s="290"/>
      <c r="E705" s="290"/>
      <c r="F705" s="290"/>
      <c r="G705" s="290"/>
      <c r="H705" s="290"/>
      <c r="I705" s="50">
        <v>50</v>
      </c>
      <c r="J705" s="83" t="s">
        <v>257</v>
      </c>
      <c r="K705" s="50">
        <v>45000</v>
      </c>
      <c r="L705" s="58">
        <f t="shared" si="176"/>
        <v>2250000</v>
      </c>
    </row>
    <row r="706" spans="1:12">
      <c r="A706" s="30"/>
      <c r="B706" s="37"/>
      <c r="C706" s="290" t="s">
        <v>552</v>
      </c>
      <c r="D706" s="290"/>
      <c r="E706" s="290"/>
      <c r="F706" s="290"/>
      <c r="G706" s="290"/>
      <c r="H706" s="290"/>
      <c r="I706" s="51"/>
      <c r="J706" s="85"/>
      <c r="K706" s="51"/>
      <c r="L706" s="87"/>
    </row>
    <row r="707" spans="1:12">
      <c r="A707" s="243"/>
      <c r="B707" s="255">
        <v>32</v>
      </c>
      <c r="C707" s="291" t="s">
        <v>569</v>
      </c>
      <c r="D707" s="291"/>
      <c r="E707" s="291"/>
      <c r="F707" s="291"/>
      <c r="G707" s="291"/>
      <c r="H707" s="291"/>
      <c r="I707" s="50">
        <v>400</v>
      </c>
      <c r="J707" s="83" t="s">
        <v>168</v>
      </c>
      <c r="K707" s="50">
        <v>6500</v>
      </c>
      <c r="L707" s="58">
        <f t="shared" si="176"/>
        <v>2600000</v>
      </c>
    </row>
    <row r="708" spans="1:12">
      <c r="A708" s="30"/>
      <c r="B708" s="52"/>
      <c r="C708" s="289" t="s">
        <v>557</v>
      </c>
      <c r="D708" s="289"/>
      <c r="E708" s="289"/>
      <c r="F708" s="289"/>
      <c r="G708" s="289"/>
      <c r="H708" s="289"/>
      <c r="I708" s="51"/>
      <c r="J708" s="85"/>
      <c r="K708" s="51"/>
      <c r="L708" s="87"/>
    </row>
    <row r="709" spans="1:12">
      <c r="A709" s="243"/>
      <c r="B709" s="255">
        <v>33</v>
      </c>
      <c r="C709" s="290" t="s">
        <v>563</v>
      </c>
      <c r="D709" s="290"/>
      <c r="E709" s="290"/>
      <c r="F709" s="290"/>
      <c r="G709" s="290"/>
      <c r="H709" s="290"/>
      <c r="I709" s="50">
        <v>600</v>
      </c>
      <c r="J709" s="83" t="s">
        <v>168</v>
      </c>
      <c r="K709" s="50">
        <v>6500</v>
      </c>
      <c r="L709" s="58">
        <f t="shared" si="176"/>
        <v>3900000</v>
      </c>
    </row>
    <row r="710" spans="1:12">
      <c r="A710" s="30"/>
      <c r="B710" s="52"/>
      <c r="C710" s="290" t="s">
        <v>552</v>
      </c>
      <c r="D710" s="290"/>
      <c r="E710" s="290"/>
      <c r="F710" s="290"/>
      <c r="G710" s="290"/>
      <c r="H710" s="290"/>
      <c r="I710" s="51"/>
      <c r="J710" s="85"/>
      <c r="K710" s="51"/>
      <c r="L710" s="87"/>
    </row>
    <row r="711" spans="1:12">
      <c r="A711" s="243"/>
      <c r="B711" s="252">
        <v>34</v>
      </c>
      <c r="C711" s="291" t="s">
        <v>564</v>
      </c>
      <c r="D711" s="291"/>
      <c r="E711" s="291"/>
      <c r="F711" s="291"/>
      <c r="G711" s="291"/>
      <c r="H711" s="291"/>
      <c r="I711" s="50">
        <v>40</v>
      </c>
      <c r="J711" s="83" t="s">
        <v>168</v>
      </c>
      <c r="K711" s="50">
        <v>13000</v>
      </c>
      <c r="L711" s="58">
        <f t="shared" si="176"/>
        <v>520000</v>
      </c>
    </row>
    <row r="712" spans="1:12">
      <c r="A712" s="30"/>
      <c r="B712" s="37"/>
      <c r="C712" s="289" t="s">
        <v>552</v>
      </c>
      <c r="D712" s="289"/>
      <c r="E712" s="289"/>
      <c r="F712" s="289"/>
      <c r="G712" s="289"/>
      <c r="H712" s="289"/>
      <c r="I712" s="51"/>
      <c r="J712" s="85"/>
      <c r="K712" s="51"/>
      <c r="L712" s="87"/>
    </row>
    <row r="713" spans="1:12">
      <c r="A713" s="243"/>
      <c r="B713" s="255">
        <v>35</v>
      </c>
      <c r="C713" s="290" t="s">
        <v>565</v>
      </c>
      <c r="D713" s="290"/>
      <c r="E713" s="290"/>
      <c r="F713" s="290"/>
      <c r="G713" s="290"/>
      <c r="H713" s="290"/>
      <c r="I713" s="50">
        <v>400</v>
      </c>
      <c r="J713" s="83" t="s">
        <v>168</v>
      </c>
      <c r="K713" s="50">
        <v>13000</v>
      </c>
      <c r="L713" s="58">
        <f t="shared" si="176"/>
        <v>5200000</v>
      </c>
    </row>
    <row r="714" spans="1:12">
      <c r="A714" s="30"/>
      <c r="B714" s="52"/>
      <c r="C714" s="290" t="s">
        <v>557</v>
      </c>
      <c r="D714" s="290"/>
      <c r="E714" s="290"/>
      <c r="F714" s="290"/>
      <c r="G714" s="290"/>
      <c r="H714" s="290"/>
      <c r="I714" s="51"/>
      <c r="J714" s="85"/>
      <c r="K714" s="51"/>
      <c r="L714" s="86"/>
    </row>
    <row r="715" spans="1:12">
      <c r="A715" s="243"/>
      <c r="B715" s="255">
        <v>36</v>
      </c>
      <c r="C715" s="291" t="s">
        <v>566</v>
      </c>
      <c r="D715" s="291"/>
      <c r="E715" s="291"/>
      <c r="F715" s="291"/>
      <c r="G715" s="291"/>
      <c r="H715" s="291"/>
      <c r="I715" s="50">
        <v>3000</v>
      </c>
      <c r="J715" s="83" t="s">
        <v>567</v>
      </c>
      <c r="K715" s="50">
        <v>105</v>
      </c>
      <c r="L715" s="58">
        <f t="shared" si="176"/>
        <v>315000</v>
      </c>
    </row>
    <row r="716" spans="1:12">
      <c r="A716" s="30"/>
      <c r="B716" s="52"/>
      <c r="C716" s="289" t="s">
        <v>552</v>
      </c>
      <c r="D716" s="289"/>
      <c r="E716" s="289"/>
      <c r="F716" s="289"/>
      <c r="G716" s="289"/>
      <c r="H716" s="289"/>
      <c r="I716" s="51"/>
      <c r="J716" s="85"/>
      <c r="K716" s="51"/>
      <c r="L716" s="86"/>
    </row>
    <row r="717" spans="1:12">
      <c r="A717" s="243"/>
      <c r="B717" s="252">
        <v>37</v>
      </c>
      <c r="C717" s="290" t="s">
        <v>568</v>
      </c>
      <c r="D717" s="290"/>
      <c r="E717" s="290"/>
      <c r="F717" s="290"/>
      <c r="G717" s="290"/>
      <c r="H717" s="290"/>
      <c r="I717" s="50">
        <v>50</v>
      </c>
      <c r="J717" s="83" t="s">
        <v>257</v>
      </c>
      <c r="K717" s="50">
        <v>33000</v>
      </c>
      <c r="L717" s="58">
        <f t="shared" si="176"/>
        <v>1650000</v>
      </c>
    </row>
    <row r="718" spans="1:12">
      <c r="A718" s="30"/>
      <c r="B718" s="37"/>
      <c r="C718" s="290" t="s">
        <v>552</v>
      </c>
      <c r="D718" s="290"/>
      <c r="E718" s="290"/>
      <c r="F718" s="290"/>
      <c r="G718" s="290"/>
      <c r="H718" s="290"/>
      <c r="I718" s="51"/>
      <c r="J718" s="85"/>
      <c r="K718" s="51"/>
      <c r="L718" s="86"/>
    </row>
    <row r="719" spans="1:12">
      <c r="A719" s="243"/>
      <c r="B719" s="255">
        <v>38</v>
      </c>
      <c r="C719" s="291" t="s">
        <v>569</v>
      </c>
      <c r="D719" s="291"/>
      <c r="E719" s="291"/>
      <c r="F719" s="291"/>
      <c r="G719" s="291"/>
      <c r="H719" s="291"/>
      <c r="I719" s="50">
        <v>600</v>
      </c>
      <c r="J719" s="83" t="s">
        <v>168</v>
      </c>
      <c r="K719" s="50">
        <v>8500</v>
      </c>
      <c r="L719" s="58">
        <f t="shared" si="176"/>
        <v>5100000</v>
      </c>
    </row>
    <row r="720" spans="1:12">
      <c r="A720" s="30"/>
      <c r="B720" s="52"/>
      <c r="C720" s="289" t="s">
        <v>557</v>
      </c>
      <c r="D720" s="289"/>
      <c r="E720" s="289"/>
      <c r="F720" s="289"/>
      <c r="G720" s="289"/>
      <c r="H720" s="289"/>
      <c r="I720" s="51"/>
      <c r="J720" s="85"/>
      <c r="K720" s="51"/>
      <c r="L720" s="86"/>
    </row>
    <row r="721" spans="1:12">
      <c r="A721" s="243"/>
      <c r="B721" s="255">
        <v>39</v>
      </c>
      <c r="C721" s="290" t="s">
        <v>570</v>
      </c>
      <c r="D721" s="290"/>
      <c r="E721" s="290"/>
      <c r="F721" s="290"/>
      <c r="G721" s="290"/>
      <c r="H721" s="290"/>
      <c r="I721" s="50">
        <v>600</v>
      </c>
      <c r="J721" s="83" t="s">
        <v>168</v>
      </c>
      <c r="K721" s="50">
        <v>9500</v>
      </c>
      <c r="L721" s="58">
        <f t="shared" si="176"/>
        <v>5700000</v>
      </c>
    </row>
    <row r="722" spans="1:12">
      <c r="A722" s="30"/>
      <c r="B722" s="52"/>
      <c r="C722" s="290" t="s">
        <v>557</v>
      </c>
      <c r="D722" s="290"/>
      <c r="E722" s="290"/>
      <c r="F722" s="290"/>
      <c r="G722" s="290"/>
      <c r="H722" s="290"/>
      <c r="I722" s="51"/>
      <c r="J722" s="85"/>
      <c r="K722" s="51"/>
      <c r="L722" s="86"/>
    </row>
    <row r="723" spans="1:12">
      <c r="A723" s="243"/>
      <c r="B723" s="252">
        <v>40</v>
      </c>
      <c r="C723" s="291" t="s">
        <v>571</v>
      </c>
      <c r="D723" s="291"/>
      <c r="E723" s="291"/>
      <c r="F723" s="291"/>
      <c r="G723" s="291"/>
      <c r="H723" s="291"/>
      <c r="I723" s="50">
        <v>400</v>
      </c>
      <c r="J723" s="83" t="s">
        <v>168</v>
      </c>
      <c r="K723" s="50">
        <v>13600</v>
      </c>
      <c r="L723" s="58">
        <f t="shared" si="176"/>
        <v>5440000</v>
      </c>
    </row>
    <row r="724" spans="1:12">
      <c r="A724" s="30"/>
      <c r="B724" s="37"/>
      <c r="C724" s="289" t="s">
        <v>557</v>
      </c>
      <c r="D724" s="289"/>
      <c r="E724" s="289"/>
      <c r="F724" s="289"/>
      <c r="G724" s="289"/>
      <c r="H724" s="289"/>
      <c r="I724" s="51"/>
      <c r="J724" s="85"/>
      <c r="K724" s="51"/>
      <c r="L724" s="86"/>
    </row>
    <row r="725" spans="1:12">
      <c r="A725" s="243"/>
      <c r="B725" s="255">
        <v>41</v>
      </c>
      <c r="C725" s="290" t="s">
        <v>572</v>
      </c>
      <c r="D725" s="290"/>
      <c r="E725" s="290"/>
      <c r="F725" s="290"/>
      <c r="G725" s="290"/>
      <c r="H725" s="290"/>
      <c r="I725" s="50">
        <v>600</v>
      </c>
      <c r="J725" s="83" t="s">
        <v>168</v>
      </c>
      <c r="K725" s="50">
        <v>10500</v>
      </c>
      <c r="L725" s="58">
        <f t="shared" si="176"/>
        <v>6300000</v>
      </c>
    </row>
    <row r="726" spans="1:12">
      <c r="A726" s="30"/>
      <c r="B726" s="52"/>
      <c r="C726" s="289" t="s">
        <v>557</v>
      </c>
      <c r="D726" s="289"/>
      <c r="E726" s="289"/>
      <c r="F726" s="289"/>
      <c r="G726" s="289"/>
      <c r="H726" s="289"/>
      <c r="I726" s="51"/>
      <c r="J726" s="85"/>
      <c r="K726" s="51"/>
      <c r="L726" s="58"/>
    </row>
    <row r="727" spans="1:12">
      <c r="A727" s="30"/>
      <c r="B727" s="330">
        <v>42</v>
      </c>
      <c r="C727" s="290" t="s">
        <v>573</v>
      </c>
      <c r="D727" s="290"/>
      <c r="E727" s="290"/>
      <c r="F727" s="290"/>
      <c r="G727" s="290"/>
      <c r="H727" s="290"/>
      <c r="I727" s="50">
        <v>170</v>
      </c>
      <c r="J727" s="83" t="s">
        <v>168</v>
      </c>
      <c r="K727" s="50">
        <v>17700</v>
      </c>
      <c r="L727" s="84">
        <f t="shared" si="176"/>
        <v>3009000</v>
      </c>
    </row>
    <row r="728" spans="1:12">
      <c r="A728" s="30"/>
      <c r="B728" s="331"/>
      <c r="C728" s="290" t="s">
        <v>557</v>
      </c>
      <c r="D728" s="290"/>
      <c r="E728" s="290"/>
      <c r="F728" s="290"/>
      <c r="G728" s="290"/>
      <c r="H728" s="290"/>
      <c r="I728" s="51"/>
      <c r="J728" s="85"/>
      <c r="K728" s="51"/>
      <c r="L728" s="86"/>
    </row>
    <row r="729" spans="1:12">
      <c r="A729" s="243"/>
      <c r="B729" s="330">
        <v>43</v>
      </c>
      <c r="C729" s="291" t="s">
        <v>574</v>
      </c>
      <c r="D729" s="291"/>
      <c r="E729" s="291"/>
      <c r="F729" s="291"/>
      <c r="G729" s="291"/>
      <c r="H729" s="291"/>
      <c r="I729" s="50">
        <v>100</v>
      </c>
      <c r="J729" s="83" t="s">
        <v>164</v>
      </c>
      <c r="K729" s="50">
        <v>39500</v>
      </c>
      <c r="L729" s="58">
        <f t="shared" si="176"/>
        <v>3950000</v>
      </c>
    </row>
    <row r="730" spans="1:12">
      <c r="A730" s="30"/>
      <c r="B730" s="331"/>
      <c r="C730" s="289" t="s">
        <v>557</v>
      </c>
      <c r="D730" s="289"/>
      <c r="E730" s="289"/>
      <c r="F730" s="289"/>
      <c r="G730" s="289"/>
      <c r="H730" s="289"/>
      <c r="I730" s="51"/>
      <c r="J730" s="85"/>
      <c r="K730" s="51"/>
      <c r="L730" s="58"/>
    </row>
    <row r="731" spans="1:12">
      <c r="A731" s="243"/>
      <c r="B731" s="330">
        <v>44</v>
      </c>
      <c r="C731" s="290" t="s">
        <v>575</v>
      </c>
      <c r="D731" s="290"/>
      <c r="E731" s="290"/>
      <c r="F731" s="290"/>
      <c r="G731" s="290"/>
      <c r="H731" s="290"/>
      <c r="I731" s="50">
        <v>500</v>
      </c>
      <c r="J731" s="83" t="s">
        <v>168</v>
      </c>
      <c r="K731" s="50">
        <v>7200</v>
      </c>
      <c r="L731" s="84">
        <f t="shared" si="176"/>
        <v>3600000</v>
      </c>
    </row>
    <row r="732" spans="1:12">
      <c r="A732" s="30"/>
      <c r="B732" s="331"/>
      <c r="C732" s="290" t="s">
        <v>557</v>
      </c>
      <c r="D732" s="290"/>
      <c r="E732" s="290"/>
      <c r="F732" s="290"/>
      <c r="G732" s="290"/>
      <c r="H732" s="290"/>
      <c r="I732" s="51"/>
      <c r="J732" s="85"/>
      <c r="K732" s="51"/>
      <c r="L732" s="86"/>
    </row>
    <row r="733" spans="1:12">
      <c r="A733" s="243"/>
      <c r="B733" s="255">
        <v>45</v>
      </c>
      <c r="C733" s="291" t="s">
        <v>576</v>
      </c>
      <c r="D733" s="291"/>
      <c r="E733" s="291"/>
      <c r="F733" s="291"/>
      <c r="G733" s="291"/>
      <c r="H733" s="291"/>
      <c r="I733" s="50">
        <v>400</v>
      </c>
      <c r="J733" s="83" t="s">
        <v>168</v>
      </c>
      <c r="K733" s="50">
        <v>7500</v>
      </c>
      <c r="L733" s="58">
        <f t="shared" si="176"/>
        <v>3000000</v>
      </c>
    </row>
    <row r="734" spans="1:12">
      <c r="A734" s="30"/>
      <c r="B734" s="52"/>
      <c r="C734" s="289" t="s">
        <v>557</v>
      </c>
      <c r="D734" s="289"/>
      <c r="E734" s="289"/>
      <c r="F734" s="289"/>
      <c r="G734" s="289"/>
      <c r="H734" s="289"/>
      <c r="I734" s="51"/>
      <c r="J734" s="85"/>
      <c r="K734" s="51"/>
      <c r="L734" s="58"/>
    </row>
    <row r="735" spans="1:12">
      <c r="A735" s="243"/>
      <c r="B735" s="255">
        <v>46</v>
      </c>
      <c r="C735" s="290" t="s">
        <v>577</v>
      </c>
      <c r="D735" s="290"/>
      <c r="E735" s="290"/>
      <c r="F735" s="290"/>
      <c r="G735" s="290"/>
      <c r="H735" s="290"/>
      <c r="I735" s="50">
        <v>400</v>
      </c>
      <c r="J735" s="83" t="s">
        <v>168</v>
      </c>
      <c r="K735" s="50">
        <v>17700</v>
      </c>
      <c r="L735" s="84">
        <f t="shared" si="176"/>
        <v>7080000</v>
      </c>
    </row>
    <row r="736" spans="1:12">
      <c r="A736" s="30"/>
      <c r="B736" s="52"/>
      <c r="C736" s="289" t="s">
        <v>557</v>
      </c>
      <c r="D736" s="289"/>
      <c r="E736" s="289"/>
      <c r="F736" s="289"/>
      <c r="G736" s="289"/>
      <c r="H736" s="289"/>
      <c r="I736" s="51"/>
      <c r="J736" s="85"/>
      <c r="K736" s="51"/>
      <c r="L736" s="86"/>
    </row>
    <row r="737" spans="1:12">
      <c r="A737" s="30"/>
      <c r="B737" s="241">
        <v>47</v>
      </c>
      <c r="C737" s="290" t="s">
        <v>578</v>
      </c>
      <c r="D737" s="290"/>
      <c r="E737" s="290"/>
      <c r="F737" s="290"/>
      <c r="G737" s="290"/>
      <c r="H737" s="290"/>
      <c r="I737" s="50">
        <v>400</v>
      </c>
      <c r="J737" s="83" t="s">
        <v>168</v>
      </c>
      <c r="K737" s="50">
        <v>13650</v>
      </c>
      <c r="L737" s="58">
        <f t="shared" si="176"/>
        <v>5460000</v>
      </c>
    </row>
    <row r="738" spans="1:12">
      <c r="A738" s="30"/>
      <c r="B738" s="63"/>
      <c r="C738" s="290" t="s">
        <v>557</v>
      </c>
      <c r="D738" s="290"/>
      <c r="E738" s="290"/>
      <c r="F738" s="290"/>
      <c r="G738" s="290"/>
      <c r="H738" s="290"/>
      <c r="I738" s="51"/>
      <c r="J738" s="85"/>
      <c r="K738" s="51"/>
      <c r="L738" s="58"/>
    </row>
    <row r="739" spans="1:12">
      <c r="A739" s="243"/>
      <c r="B739" s="252">
        <v>48</v>
      </c>
      <c r="C739" s="291" t="s">
        <v>579</v>
      </c>
      <c r="D739" s="291"/>
      <c r="E739" s="291"/>
      <c r="F739" s="291"/>
      <c r="G739" s="291"/>
      <c r="H739" s="291"/>
      <c r="I739" s="50">
        <v>40</v>
      </c>
      <c r="J739" s="83" t="s">
        <v>168</v>
      </c>
      <c r="K739" s="50">
        <v>11500</v>
      </c>
      <c r="L739" s="84">
        <f t="shared" si="176"/>
        <v>460000</v>
      </c>
    </row>
    <row r="740" spans="1:12">
      <c r="A740" s="30"/>
      <c r="B740" s="37"/>
      <c r="C740" s="289" t="s">
        <v>552</v>
      </c>
      <c r="D740" s="289"/>
      <c r="E740" s="289"/>
      <c r="F740" s="289"/>
      <c r="G740" s="289"/>
      <c r="H740" s="289"/>
      <c r="I740" s="51"/>
      <c r="J740" s="85"/>
      <c r="K740" s="51"/>
      <c r="L740" s="86"/>
    </row>
    <row r="741" spans="1:12">
      <c r="A741" s="243"/>
      <c r="B741" s="255">
        <v>49</v>
      </c>
      <c r="C741" s="290" t="s">
        <v>580</v>
      </c>
      <c r="D741" s="290"/>
      <c r="E741" s="290"/>
      <c r="F741" s="290"/>
      <c r="G741" s="290"/>
      <c r="H741" s="290"/>
      <c r="I741" s="50">
        <v>50</v>
      </c>
      <c r="J741" s="83" t="s">
        <v>168</v>
      </c>
      <c r="K741" s="50">
        <v>34000</v>
      </c>
      <c r="L741" s="58">
        <f t="shared" si="176"/>
        <v>1700000</v>
      </c>
    </row>
    <row r="742" spans="1:12">
      <c r="A742" s="30"/>
      <c r="B742" s="52"/>
      <c r="C742" s="289" t="s">
        <v>552</v>
      </c>
      <c r="D742" s="289"/>
      <c r="E742" s="289"/>
      <c r="F742" s="289"/>
      <c r="G742" s="289"/>
      <c r="H742" s="289"/>
      <c r="I742" s="51"/>
      <c r="J742" s="85"/>
      <c r="K742" s="51"/>
      <c r="L742" s="58"/>
    </row>
    <row r="743" spans="1:12">
      <c r="A743" s="243"/>
      <c r="B743" s="252">
        <v>50</v>
      </c>
      <c r="C743" s="291" t="s">
        <v>581</v>
      </c>
      <c r="D743" s="291"/>
      <c r="E743" s="291"/>
      <c r="F743" s="291"/>
      <c r="G743" s="291"/>
      <c r="H743" s="291"/>
      <c r="I743" s="50">
        <v>1000</v>
      </c>
      <c r="J743" s="83" t="s">
        <v>168</v>
      </c>
      <c r="K743" s="50">
        <v>1250</v>
      </c>
      <c r="L743" s="84">
        <f t="shared" si="176"/>
        <v>1250000</v>
      </c>
    </row>
    <row r="744" spans="1:12">
      <c r="A744" s="30"/>
      <c r="B744" s="37"/>
      <c r="C744" s="289" t="s">
        <v>552</v>
      </c>
      <c r="D744" s="289"/>
      <c r="E744" s="289"/>
      <c r="F744" s="289"/>
      <c r="G744" s="289"/>
      <c r="H744" s="289"/>
      <c r="I744" s="51"/>
      <c r="J744" s="85"/>
      <c r="K744" s="51"/>
      <c r="L744" s="86"/>
    </row>
    <row r="745" spans="1:12">
      <c r="A745" s="243"/>
      <c r="B745" s="255">
        <v>51</v>
      </c>
      <c r="C745" s="290" t="s">
        <v>582</v>
      </c>
      <c r="D745" s="290"/>
      <c r="E745" s="290"/>
      <c r="F745" s="290"/>
      <c r="G745" s="290"/>
      <c r="H745" s="290"/>
      <c r="I745" s="50">
        <v>100</v>
      </c>
      <c r="J745" s="83" t="s">
        <v>168</v>
      </c>
      <c r="K745" s="50">
        <v>12000</v>
      </c>
      <c r="L745" s="58">
        <f t="shared" si="176"/>
        <v>1200000</v>
      </c>
    </row>
    <row r="746" spans="1:12">
      <c r="A746" s="30"/>
      <c r="B746" s="52"/>
      <c r="C746" s="290" t="s">
        <v>552</v>
      </c>
      <c r="D746" s="290"/>
      <c r="E746" s="290"/>
      <c r="F746" s="290"/>
      <c r="G746" s="290"/>
      <c r="H746" s="290"/>
      <c r="I746" s="51"/>
      <c r="J746" s="85"/>
      <c r="K746" s="51"/>
      <c r="L746" s="58"/>
    </row>
    <row r="747" spans="1:12">
      <c r="A747" s="243"/>
      <c r="B747" s="255">
        <v>52</v>
      </c>
      <c r="C747" s="291" t="s">
        <v>583</v>
      </c>
      <c r="D747" s="291"/>
      <c r="E747" s="291"/>
      <c r="F747" s="291"/>
      <c r="G747" s="291"/>
      <c r="H747" s="291"/>
      <c r="I747" s="50">
        <v>200</v>
      </c>
      <c r="J747" s="83" t="s">
        <v>168</v>
      </c>
      <c r="K747" s="50">
        <v>2000</v>
      </c>
      <c r="L747" s="84">
        <f t="shared" si="176"/>
        <v>400000</v>
      </c>
    </row>
    <row r="748" spans="1:12">
      <c r="A748" s="30"/>
      <c r="B748" s="52"/>
      <c r="C748" s="289" t="s">
        <v>552</v>
      </c>
      <c r="D748" s="289"/>
      <c r="E748" s="289"/>
      <c r="F748" s="289"/>
      <c r="G748" s="289"/>
      <c r="H748" s="289"/>
      <c r="I748" s="51"/>
      <c r="J748" s="85"/>
      <c r="K748" s="51"/>
      <c r="L748" s="86"/>
    </row>
    <row r="749" spans="1:12">
      <c r="A749" s="243"/>
      <c r="B749" s="252">
        <v>53</v>
      </c>
      <c r="C749" s="290" t="s">
        <v>584</v>
      </c>
      <c r="D749" s="290"/>
      <c r="E749" s="290"/>
      <c r="F749" s="290"/>
      <c r="G749" s="290"/>
      <c r="H749" s="290"/>
      <c r="I749" s="50">
        <v>150</v>
      </c>
      <c r="J749" s="83" t="s">
        <v>257</v>
      </c>
      <c r="K749" s="50">
        <v>19800</v>
      </c>
      <c r="L749" s="58">
        <f t="shared" si="176"/>
        <v>2970000</v>
      </c>
    </row>
    <row r="750" spans="1:12">
      <c r="A750" s="30"/>
      <c r="B750" s="37"/>
      <c r="C750" s="290" t="s">
        <v>557</v>
      </c>
      <c r="D750" s="290"/>
      <c r="E750" s="290"/>
      <c r="F750" s="290"/>
      <c r="G750" s="290"/>
      <c r="H750" s="290"/>
      <c r="I750" s="51"/>
      <c r="J750" s="85"/>
      <c r="K750" s="51"/>
      <c r="L750" s="58"/>
    </row>
    <row r="751" spans="1:12">
      <c r="A751" s="243"/>
      <c r="B751" s="255">
        <v>54</v>
      </c>
      <c r="C751" s="291" t="s">
        <v>585</v>
      </c>
      <c r="D751" s="291"/>
      <c r="E751" s="291"/>
      <c r="F751" s="291"/>
      <c r="G751" s="291"/>
      <c r="H751" s="291"/>
      <c r="I751" s="50">
        <v>50</v>
      </c>
      <c r="J751" s="83" t="s">
        <v>182</v>
      </c>
      <c r="K751" s="50">
        <v>3000</v>
      </c>
      <c r="L751" s="84">
        <f t="shared" si="176"/>
        <v>150000</v>
      </c>
    </row>
    <row r="752" spans="1:12">
      <c r="A752" s="30"/>
      <c r="B752" s="52"/>
      <c r="C752" s="289" t="s">
        <v>552</v>
      </c>
      <c r="D752" s="289"/>
      <c r="E752" s="289"/>
      <c r="F752" s="289"/>
      <c r="G752" s="289"/>
      <c r="H752" s="289"/>
      <c r="I752" s="51"/>
      <c r="J752" s="85"/>
      <c r="K752" s="51"/>
      <c r="L752" s="86"/>
    </row>
    <row r="753" spans="1:12">
      <c r="A753" s="243"/>
      <c r="B753" s="255">
        <v>55</v>
      </c>
      <c r="C753" s="290" t="s">
        <v>908</v>
      </c>
      <c r="D753" s="290"/>
      <c r="E753" s="290"/>
      <c r="F753" s="290"/>
      <c r="G753" s="290"/>
      <c r="H753" s="290"/>
      <c r="I753" s="50">
        <v>5</v>
      </c>
      <c r="J753" s="83" t="s">
        <v>182</v>
      </c>
      <c r="K753" s="50">
        <v>2000</v>
      </c>
      <c r="L753" s="58">
        <f t="shared" si="176"/>
        <v>10000</v>
      </c>
    </row>
    <row r="754" spans="1:12">
      <c r="A754" s="30"/>
      <c r="B754" s="52"/>
      <c r="C754" s="290" t="s">
        <v>536</v>
      </c>
      <c r="D754" s="290"/>
      <c r="E754" s="290"/>
      <c r="F754" s="290"/>
      <c r="G754" s="290"/>
      <c r="H754" s="290"/>
      <c r="I754" s="51"/>
      <c r="J754" s="85"/>
      <c r="K754" s="51"/>
      <c r="L754" s="58"/>
    </row>
    <row r="755" spans="1:12">
      <c r="A755" s="243"/>
      <c r="B755" s="255">
        <v>56</v>
      </c>
      <c r="C755" s="291" t="s">
        <v>587</v>
      </c>
      <c r="D755" s="291"/>
      <c r="E755" s="291"/>
      <c r="F755" s="291"/>
      <c r="G755" s="291"/>
      <c r="H755" s="291"/>
      <c r="I755" s="50">
        <v>250</v>
      </c>
      <c r="J755" s="83" t="s">
        <v>257</v>
      </c>
      <c r="K755" s="50">
        <v>4000</v>
      </c>
      <c r="L755" s="84">
        <f t="shared" si="176"/>
        <v>1000000</v>
      </c>
    </row>
    <row r="756" spans="1:12">
      <c r="A756" s="30"/>
      <c r="B756" s="37"/>
      <c r="C756" s="289" t="s">
        <v>552</v>
      </c>
      <c r="D756" s="289"/>
      <c r="E756" s="289"/>
      <c r="F756" s="289"/>
      <c r="G756" s="289"/>
      <c r="H756" s="289"/>
      <c r="I756" s="51"/>
      <c r="J756" s="85"/>
      <c r="K756" s="51"/>
      <c r="L756" s="86"/>
    </row>
    <row r="757" spans="1:12">
      <c r="A757" s="243"/>
      <c r="B757" s="255">
        <v>57</v>
      </c>
      <c r="C757" s="290" t="s">
        <v>588</v>
      </c>
      <c r="D757" s="290"/>
      <c r="E757" s="290"/>
      <c r="F757" s="290"/>
      <c r="G757" s="290"/>
      <c r="H757" s="290"/>
      <c r="I757" s="50">
        <v>60</v>
      </c>
      <c r="J757" s="83" t="s">
        <v>168</v>
      </c>
      <c r="K757" s="50">
        <v>29000</v>
      </c>
      <c r="L757" s="58">
        <f t="shared" si="176"/>
        <v>1740000</v>
      </c>
    </row>
    <row r="758" spans="1:12">
      <c r="A758" s="30"/>
      <c r="B758" s="52"/>
      <c r="C758" s="290" t="s">
        <v>552</v>
      </c>
      <c r="D758" s="290"/>
      <c r="E758" s="290"/>
      <c r="F758" s="290"/>
      <c r="G758" s="290"/>
      <c r="H758" s="290"/>
      <c r="I758" s="51"/>
      <c r="J758" s="85"/>
      <c r="K758" s="51"/>
      <c r="L758" s="58"/>
    </row>
    <row r="759" spans="1:12">
      <c r="A759" s="243"/>
      <c r="B759" s="255">
        <v>58</v>
      </c>
      <c r="C759" s="291" t="s">
        <v>589</v>
      </c>
      <c r="D759" s="291"/>
      <c r="E759" s="291"/>
      <c r="F759" s="291"/>
      <c r="G759" s="291"/>
      <c r="H759" s="291"/>
      <c r="I759" s="50">
        <v>60</v>
      </c>
      <c r="J759" s="83" t="s">
        <v>168</v>
      </c>
      <c r="K759" s="50">
        <v>16500</v>
      </c>
      <c r="L759" s="84">
        <f t="shared" ref="L759:L821" si="177">+I759*K759</f>
        <v>990000</v>
      </c>
    </row>
    <row r="760" spans="1:12">
      <c r="A760" s="30"/>
      <c r="B760" s="52"/>
      <c r="C760" s="289" t="s">
        <v>552</v>
      </c>
      <c r="D760" s="289"/>
      <c r="E760" s="289"/>
      <c r="F760" s="289"/>
      <c r="G760" s="289"/>
      <c r="H760" s="289"/>
      <c r="I760" s="51"/>
      <c r="J760" s="85"/>
      <c r="K760" s="51"/>
      <c r="L760" s="86"/>
    </row>
    <row r="761" spans="1:12">
      <c r="A761" s="30"/>
      <c r="B761" s="252">
        <v>59</v>
      </c>
      <c r="C761" s="290" t="s">
        <v>590</v>
      </c>
      <c r="D761" s="290"/>
      <c r="E761" s="290"/>
      <c r="F761" s="290"/>
      <c r="G761" s="290"/>
      <c r="H761" s="290"/>
      <c r="I761" s="50">
        <v>10000</v>
      </c>
      <c r="J761" s="83" t="s">
        <v>164</v>
      </c>
      <c r="K761" s="50">
        <v>300</v>
      </c>
      <c r="L761" s="58">
        <f t="shared" si="177"/>
        <v>3000000</v>
      </c>
    </row>
    <row r="762" spans="1:12">
      <c r="A762" s="30"/>
      <c r="B762" s="37"/>
      <c r="C762" s="290" t="s">
        <v>552</v>
      </c>
      <c r="D762" s="290"/>
      <c r="E762" s="290"/>
      <c r="F762" s="290"/>
      <c r="G762" s="290"/>
      <c r="H762" s="290"/>
      <c r="I762" s="51"/>
      <c r="J762" s="85"/>
      <c r="K762" s="51"/>
      <c r="L762" s="58"/>
    </row>
    <row r="763" spans="1:12">
      <c r="A763" s="243"/>
      <c r="B763" s="241">
        <v>60</v>
      </c>
      <c r="C763" s="291" t="s">
        <v>591</v>
      </c>
      <c r="D763" s="291"/>
      <c r="E763" s="291"/>
      <c r="F763" s="291"/>
      <c r="G763" s="291"/>
      <c r="H763" s="291"/>
      <c r="I763" s="50">
        <v>500</v>
      </c>
      <c r="J763" s="83" t="s">
        <v>182</v>
      </c>
      <c r="K763" s="50">
        <v>400</v>
      </c>
      <c r="L763" s="84">
        <f t="shared" si="177"/>
        <v>200000</v>
      </c>
    </row>
    <row r="764" spans="1:12">
      <c r="A764" s="30"/>
      <c r="B764" s="63"/>
      <c r="C764" s="289" t="s">
        <v>552</v>
      </c>
      <c r="D764" s="289"/>
      <c r="E764" s="289"/>
      <c r="F764" s="289"/>
      <c r="G764" s="289"/>
      <c r="H764" s="289"/>
      <c r="I764" s="51"/>
      <c r="J764" s="85"/>
      <c r="K764" s="51"/>
      <c r="L764" s="86"/>
    </row>
    <row r="765" spans="1:12">
      <c r="A765" s="243"/>
      <c r="B765" s="241">
        <v>61</v>
      </c>
      <c r="C765" s="290" t="s">
        <v>592</v>
      </c>
      <c r="D765" s="290"/>
      <c r="E765" s="290"/>
      <c r="F765" s="290"/>
      <c r="G765" s="290"/>
      <c r="H765" s="290"/>
      <c r="I765" s="50">
        <v>600</v>
      </c>
      <c r="J765" s="83" t="s">
        <v>168</v>
      </c>
      <c r="K765" s="50">
        <v>4500</v>
      </c>
      <c r="L765" s="58">
        <f t="shared" si="177"/>
        <v>2700000</v>
      </c>
    </row>
    <row r="766" spans="1:12">
      <c r="A766" s="30"/>
      <c r="B766" s="30"/>
      <c r="C766" s="290" t="s">
        <v>552</v>
      </c>
      <c r="D766" s="290"/>
      <c r="E766" s="290"/>
      <c r="F766" s="290"/>
      <c r="G766" s="290"/>
      <c r="H766" s="290"/>
      <c r="I766" s="51"/>
      <c r="J766" s="85"/>
      <c r="K766" s="51"/>
      <c r="L766" s="58"/>
    </row>
    <row r="767" spans="1:12">
      <c r="A767" s="243"/>
      <c r="B767" s="241">
        <v>62</v>
      </c>
      <c r="C767" s="291" t="s">
        <v>593</v>
      </c>
      <c r="D767" s="291"/>
      <c r="E767" s="291"/>
      <c r="F767" s="291"/>
      <c r="G767" s="291"/>
      <c r="H767" s="291"/>
      <c r="I767" s="50">
        <v>600</v>
      </c>
      <c r="J767" s="83" t="s">
        <v>168</v>
      </c>
      <c r="K767" s="50">
        <v>6500</v>
      </c>
      <c r="L767" s="84">
        <f t="shared" si="177"/>
        <v>3900000</v>
      </c>
    </row>
    <row r="768" spans="1:12">
      <c r="A768" s="30"/>
      <c r="B768" s="63"/>
      <c r="C768" s="289" t="s">
        <v>552</v>
      </c>
      <c r="D768" s="289"/>
      <c r="E768" s="289"/>
      <c r="F768" s="289"/>
      <c r="G768" s="289"/>
      <c r="H768" s="289"/>
      <c r="I768" s="51"/>
      <c r="J768" s="85"/>
      <c r="K768" s="51"/>
      <c r="L768" s="86"/>
    </row>
    <row r="769" spans="1:12">
      <c r="A769" s="243"/>
      <c r="B769" s="241">
        <v>63</v>
      </c>
      <c r="C769" s="290" t="s">
        <v>594</v>
      </c>
      <c r="D769" s="290"/>
      <c r="E769" s="290"/>
      <c r="F769" s="290"/>
      <c r="G769" s="290"/>
      <c r="H769" s="290"/>
      <c r="I769" s="50">
        <v>100</v>
      </c>
      <c r="J769" s="83" t="s">
        <v>168</v>
      </c>
      <c r="K769" s="50">
        <v>8000</v>
      </c>
      <c r="L769" s="58">
        <f t="shared" si="177"/>
        <v>800000</v>
      </c>
    </row>
    <row r="770" spans="1:12">
      <c r="A770" s="30"/>
      <c r="B770" s="63"/>
      <c r="C770" s="290" t="s">
        <v>557</v>
      </c>
      <c r="D770" s="290"/>
      <c r="E770" s="290"/>
      <c r="F770" s="290"/>
      <c r="G770" s="290"/>
      <c r="H770" s="290"/>
      <c r="I770" s="51"/>
      <c r="J770" s="85"/>
      <c r="K770" s="51"/>
      <c r="L770" s="58"/>
    </row>
    <row r="771" spans="1:12">
      <c r="A771" s="243"/>
      <c r="B771" s="241">
        <v>64</v>
      </c>
      <c r="C771" s="291" t="s">
        <v>595</v>
      </c>
      <c r="D771" s="291"/>
      <c r="E771" s="291"/>
      <c r="F771" s="291"/>
      <c r="G771" s="291"/>
      <c r="H771" s="291"/>
      <c r="I771" s="50">
        <v>5</v>
      </c>
      <c r="J771" s="83" t="s">
        <v>257</v>
      </c>
      <c r="K771" s="50">
        <v>7500</v>
      </c>
      <c r="L771" s="84">
        <f t="shared" si="177"/>
        <v>37500</v>
      </c>
    </row>
    <row r="772" spans="1:12">
      <c r="A772" s="30"/>
      <c r="B772" s="30"/>
      <c r="C772" s="289" t="s">
        <v>552</v>
      </c>
      <c r="D772" s="289"/>
      <c r="E772" s="289"/>
      <c r="F772" s="289"/>
      <c r="G772" s="289"/>
      <c r="H772" s="289"/>
      <c r="I772" s="51"/>
      <c r="J772" s="85"/>
      <c r="K772" s="51"/>
      <c r="L772" s="86"/>
    </row>
    <row r="773" spans="1:12">
      <c r="A773" s="243"/>
      <c r="B773" s="241">
        <v>65</v>
      </c>
      <c r="C773" s="290" t="s">
        <v>596</v>
      </c>
      <c r="D773" s="290"/>
      <c r="E773" s="290"/>
      <c r="F773" s="290"/>
      <c r="G773" s="290"/>
      <c r="H773" s="290"/>
      <c r="I773" s="50">
        <v>2</v>
      </c>
      <c r="J773" s="83" t="s">
        <v>182</v>
      </c>
      <c r="K773" s="50">
        <v>1500</v>
      </c>
      <c r="L773" s="58">
        <f t="shared" si="177"/>
        <v>3000</v>
      </c>
    </row>
    <row r="774" spans="1:12">
      <c r="A774" s="30"/>
      <c r="B774" s="63"/>
      <c r="C774" s="290" t="s">
        <v>536</v>
      </c>
      <c r="D774" s="290"/>
      <c r="E774" s="290"/>
      <c r="F774" s="290"/>
      <c r="G774" s="290"/>
      <c r="H774" s="290"/>
      <c r="I774" s="51"/>
      <c r="J774" s="85"/>
      <c r="K774" s="51"/>
      <c r="L774" s="58"/>
    </row>
    <row r="775" spans="1:12">
      <c r="A775" s="243"/>
      <c r="B775" s="241">
        <v>66</v>
      </c>
      <c r="C775" s="291" t="s">
        <v>597</v>
      </c>
      <c r="D775" s="291"/>
      <c r="E775" s="291"/>
      <c r="F775" s="291"/>
      <c r="G775" s="291"/>
      <c r="H775" s="291"/>
      <c r="I775" s="50">
        <v>350</v>
      </c>
      <c r="J775" s="83" t="s">
        <v>168</v>
      </c>
      <c r="K775" s="50">
        <v>8000</v>
      </c>
      <c r="L775" s="84">
        <f t="shared" si="177"/>
        <v>2800000</v>
      </c>
    </row>
    <row r="776" spans="1:12">
      <c r="A776" s="30"/>
      <c r="B776" s="63"/>
      <c r="C776" s="289" t="s">
        <v>557</v>
      </c>
      <c r="D776" s="289"/>
      <c r="E776" s="289"/>
      <c r="F776" s="289"/>
      <c r="G776" s="289"/>
      <c r="H776" s="289"/>
      <c r="I776" s="51"/>
      <c r="J776" s="85"/>
      <c r="K776" s="51"/>
      <c r="L776" s="86"/>
    </row>
    <row r="777" spans="1:12">
      <c r="A777" s="243"/>
      <c r="B777" s="241">
        <v>67</v>
      </c>
      <c r="C777" s="290" t="s">
        <v>598</v>
      </c>
      <c r="D777" s="290"/>
      <c r="E777" s="290"/>
      <c r="F777" s="290"/>
      <c r="G777" s="290"/>
      <c r="H777" s="290"/>
      <c r="I777" s="50">
        <v>350</v>
      </c>
      <c r="J777" s="83" t="s">
        <v>168</v>
      </c>
      <c r="K777" s="50">
        <v>6500</v>
      </c>
      <c r="L777" s="58">
        <f t="shared" si="177"/>
        <v>2275000</v>
      </c>
    </row>
    <row r="778" spans="1:12">
      <c r="A778" s="30"/>
      <c r="B778" s="30"/>
      <c r="C778" s="290" t="s">
        <v>557</v>
      </c>
      <c r="D778" s="290"/>
      <c r="E778" s="290"/>
      <c r="F778" s="290"/>
      <c r="G778" s="290"/>
      <c r="H778" s="290"/>
      <c r="I778" s="51"/>
      <c r="J778" s="85"/>
      <c r="K778" s="51"/>
      <c r="L778" s="58"/>
    </row>
    <row r="779" spans="1:12">
      <c r="A779" s="243"/>
      <c r="B779" s="241">
        <v>68</v>
      </c>
      <c r="C779" s="291" t="s">
        <v>599</v>
      </c>
      <c r="D779" s="291"/>
      <c r="E779" s="291"/>
      <c r="F779" s="291"/>
      <c r="G779" s="291"/>
      <c r="H779" s="291"/>
      <c r="I779" s="50">
        <v>35000</v>
      </c>
      <c r="J779" s="83" t="s">
        <v>164</v>
      </c>
      <c r="K779" s="50">
        <v>255</v>
      </c>
      <c r="L779" s="84">
        <f t="shared" si="177"/>
        <v>8925000</v>
      </c>
    </row>
    <row r="780" spans="1:12">
      <c r="A780" s="30"/>
      <c r="B780" s="63"/>
      <c r="C780" s="289" t="s">
        <v>557</v>
      </c>
      <c r="D780" s="289"/>
      <c r="E780" s="289"/>
      <c r="F780" s="289"/>
      <c r="G780" s="289"/>
      <c r="H780" s="289"/>
      <c r="I780" s="51"/>
      <c r="J780" s="85"/>
      <c r="K780" s="51"/>
      <c r="L780" s="86"/>
    </row>
    <row r="781" spans="1:12">
      <c r="A781" s="243"/>
      <c r="B781" s="241">
        <v>69</v>
      </c>
      <c r="C781" s="290" t="s">
        <v>600</v>
      </c>
      <c r="D781" s="290"/>
      <c r="E781" s="290"/>
      <c r="F781" s="290"/>
      <c r="G781" s="290"/>
      <c r="H781" s="290"/>
      <c r="I781" s="50">
        <v>100</v>
      </c>
      <c r="J781" s="83" t="s">
        <v>249</v>
      </c>
      <c r="K781" s="50">
        <v>12000</v>
      </c>
      <c r="L781" s="58">
        <f t="shared" si="177"/>
        <v>1200000</v>
      </c>
    </row>
    <row r="782" spans="1:12">
      <c r="A782" s="30"/>
      <c r="B782" s="63"/>
      <c r="C782" s="290" t="s">
        <v>552</v>
      </c>
      <c r="D782" s="290"/>
      <c r="E782" s="290"/>
      <c r="F782" s="290"/>
      <c r="G782" s="290"/>
      <c r="H782" s="290"/>
      <c r="I782" s="51"/>
      <c r="J782" s="85"/>
      <c r="K782" s="51"/>
      <c r="L782" s="58"/>
    </row>
    <row r="783" spans="1:12">
      <c r="A783" s="243"/>
      <c r="B783" s="241">
        <v>70</v>
      </c>
      <c r="C783" s="291" t="s">
        <v>601</v>
      </c>
      <c r="D783" s="291"/>
      <c r="E783" s="291"/>
      <c r="F783" s="291"/>
      <c r="G783" s="291"/>
      <c r="H783" s="291"/>
      <c r="I783" s="50">
        <v>50</v>
      </c>
      <c r="J783" s="83" t="s">
        <v>168</v>
      </c>
      <c r="K783" s="50">
        <v>10500</v>
      </c>
      <c r="L783" s="84">
        <f t="shared" si="177"/>
        <v>525000</v>
      </c>
    </row>
    <row r="784" spans="1:12">
      <c r="A784" s="30"/>
      <c r="B784" s="30"/>
      <c r="C784" s="289" t="s">
        <v>552</v>
      </c>
      <c r="D784" s="289"/>
      <c r="E784" s="289"/>
      <c r="F784" s="289"/>
      <c r="G784" s="289"/>
      <c r="H784" s="289"/>
      <c r="I784" s="51"/>
      <c r="J784" s="85"/>
      <c r="K784" s="51"/>
      <c r="L784" s="86"/>
    </row>
    <row r="785" spans="1:12">
      <c r="A785" s="243"/>
      <c r="B785" s="241">
        <v>71</v>
      </c>
      <c r="C785" s="290" t="s">
        <v>602</v>
      </c>
      <c r="D785" s="290"/>
      <c r="E785" s="290"/>
      <c r="F785" s="290"/>
      <c r="G785" s="290"/>
      <c r="H785" s="290"/>
      <c r="I785" s="50">
        <v>6</v>
      </c>
      <c r="J785" s="83" t="s">
        <v>182</v>
      </c>
      <c r="K785" s="50">
        <v>25000</v>
      </c>
      <c r="L785" s="58">
        <f t="shared" si="177"/>
        <v>150000</v>
      </c>
    </row>
    <row r="786" spans="1:12">
      <c r="A786" s="30"/>
      <c r="B786" s="63"/>
      <c r="C786" s="290" t="s">
        <v>539</v>
      </c>
      <c r="D786" s="290"/>
      <c r="E786" s="290"/>
      <c r="F786" s="290"/>
      <c r="G786" s="290"/>
      <c r="H786" s="290"/>
      <c r="I786" s="51"/>
      <c r="J786" s="85"/>
      <c r="K786" s="51"/>
      <c r="L786" s="58"/>
    </row>
    <row r="787" spans="1:12">
      <c r="A787" s="243"/>
      <c r="B787" s="241">
        <v>72</v>
      </c>
      <c r="C787" s="291" t="s">
        <v>603</v>
      </c>
      <c r="D787" s="291"/>
      <c r="E787" s="291"/>
      <c r="F787" s="291"/>
      <c r="G787" s="291"/>
      <c r="H787" s="291"/>
      <c r="I787" s="50">
        <v>60</v>
      </c>
      <c r="J787" s="83" t="s">
        <v>249</v>
      </c>
      <c r="K787" s="50">
        <v>155000</v>
      </c>
      <c r="L787" s="84">
        <f t="shared" si="177"/>
        <v>9300000</v>
      </c>
    </row>
    <row r="788" spans="1:12">
      <c r="A788" s="30"/>
      <c r="B788" s="63"/>
      <c r="C788" s="289" t="s">
        <v>552</v>
      </c>
      <c r="D788" s="289"/>
      <c r="E788" s="289"/>
      <c r="F788" s="289"/>
      <c r="G788" s="289"/>
      <c r="H788" s="289"/>
      <c r="I788" s="51"/>
      <c r="J788" s="85"/>
      <c r="K788" s="51"/>
      <c r="L788" s="86"/>
    </row>
    <row r="789" spans="1:12">
      <c r="A789" s="243"/>
      <c r="B789" s="241">
        <v>73</v>
      </c>
      <c r="C789" s="291" t="s">
        <v>604</v>
      </c>
      <c r="D789" s="291"/>
      <c r="E789" s="291"/>
      <c r="F789" s="291"/>
      <c r="G789" s="291"/>
      <c r="H789" s="291"/>
      <c r="I789" s="50">
        <v>6</v>
      </c>
      <c r="J789" s="83" t="s">
        <v>182</v>
      </c>
      <c r="K789" s="50">
        <v>35000</v>
      </c>
      <c r="L789" s="58">
        <f t="shared" si="177"/>
        <v>210000</v>
      </c>
    </row>
    <row r="790" spans="1:12">
      <c r="A790" s="30"/>
      <c r="B790" s="30"/>
      <c r="C790" s="290" t="s">
        <v>539</v>
      </c>
      <c r="D790" s="290"/>
      <c r="E790" s="290"/>
      <c r="F790" s="290"/>
      <c r="G790" s="290"/>
      <c r="H790" s="290"/>
      <c r="I790" s="51"/>
      <c r="J790" s="85"/>
      <c r="K790" s="51"/>
      <c r="L790" s="58"/>
    </row>
    <row r="791" spans="1:12">
      <c r="A791" s="243"/>
      <c r="B791" s="241">
        <v>74</v>
      </c>
      <c r="C791" s="291" t="s">
        <v>605</v>
      </c>
      <c r="D791" s="291"/>
      <c r="E791" s="291"/>
      <c r="F791" s="291"/>
      <c r="G791" s="291"/>
      <c r="H791" s="291"/>
      <c r="I791" s="50">
        <v>1</v>
      </c>
      <c r="J791" s="83" t="s">
        <v>245</v>
      </c>
      <c r="K791" s="50">
        <v>10000</v>
      </c>
      <c r="L791" s="84">
        <f t="shared" si="177"/>
        <v>10000</v>
      </c>
    </row>
    <row r="792" spans="1:12">
      <c r="A792" s="30"/>
      <c r="B792" s="63"/>
      <c r="C792" s="289" t="s">
        <v>536</v>
      </c>
      <c r="D792" s="289"/>
      <c r="E792" s="289"/>
      <c r="F792" s="289"/>
      <c r="G792" s="289"/>
      <c r="H792" s="289"/>
      <c r="I792" s="51"/>
      <c r="J792" s="85"/>
      <c r="K792" s="51"/>
      <c r="L792" s="86"/>
    </row>
    <row r="793" spans="1:12">
      <c r="A793" s="243"/>
      <c r="B793" s="241">
        <v>75</v>
      </c>
      <c r="C793" s="290" t="s">
        <v>606</v>
      </c>
      <c r="D793" s="290"/>
      <c r="E793" s="290"/>
      <c r="F793" s="290"/>
      <c r="G793" s="290"/>
      <c r="H793" s="290"/>
      <c r="I793" s="50">
        <v>1</v>
      </c>
      <c r="J793" s="83" t="s">
        <v>245</v>
      </c>
      <c r="K793" s="50">
        <v>9500</v>
      </c>
      <c r="L793" s="58">
        <f t="shared" si="177"/>
        <v>9500</v>
      </c>
    </row>
    <row r="794" spans="1:12">
      <c r="A794" s="30"/>
      <c r="B794" s="63"/>
      <c r="C794" s="290" t="s">
        <v>536</v>
      </c>
      <c r="D794" s="290"/>
      <c r="E794" s="290"/>
      <c r="F794" s="290"/>
      <c r="G794" s="290"/>
      <c r="H794" s="290"/>
      <c r="I794" s="51"/>
      <c r="J794" s="85"/>
      <c r="K794" s="51"/>
      <c r="L794" s="58"/>
    </row>
    <row r="795" spans="1:12">
      <c r="A795" s="243"/>
      <c r="B795" s="241">
        <v>76</v>
      </c>
      <c r="C795" s="291" t="s">
        <v>607</v>
      </c>
      <c r="D795" s="291"/>
      <c r="E795" s="291"/>
      <c r="F795" s="291"/>
      <c r="G795" s="291"/>
      <c r="H795" s="291"/>
      <c r="I795" s="50">
        <v>1</v>
      </c>
      <c r="J795" s="83" t="s">
        <v>245</v>
      </c>
      <c r="K795" s="50">
        <v>9500</v>
      </c>
      <c r="L795" s="84">
        <f t="shared" si="177"/>
        <v>9500</v>
      </c>
    </row>
    <row r="796" spans="1:12">
      <c r="A796" s="30"/>
      <c r="B796" s="30"/>
      <c r="C796" s="289" t="s">
        <v>536</v>
      </c>
      <c r="D796" s="289"/>
      <c r="E796" s="289"/>
      <c r="F796" s="289"/>
      <c r="G796" s="289"/>
      <c r="H796" s="289"/>
      <c r="I796" s="51"/>
      <c r="J796" s="85"/>
      <c r="K796" s="51"/>
      <c r="L796" s="86"/>
    </row>
    <row r="797" spans="1:12">
      <c r="A797" s="243"/>
      <c r="B797" s="241">
        <v>77</v>
      </c>
      <c r="C797" s="291" t="s">
        <v>608</v>
      </c>
      <c r="D797" s="291"/>
      <c r="E797" s="291"/>
      <c r="F797" s="291"/>
      <c r="G797" s="291"/>
      <c r="H797" s="291"/>
      <c r="I797" s="50">
        <v>200</v>
      </c>
      <c r="J797" s="83" t="s">
        <v>168</v>
      </c>
      <c r="K797" s="50">
        <v>6500</v>
      </c>
      <c r="L797" s="58">
        <f t="shared" si="177"/>
        <v>1300000</v>
      </c>
    </row>
    <row r="798" spans="1:12">
      <c r="A798" s="30"/>
      <c r="B798" s="63"/>
      <c r="C798" s="289" t="s">
        <v>552</v>
      </c>
      <c r="D798" s="289"/>
      <c r="E798" s="289"/>
      <c r="F798" s="289"/>
      <c r="G798" s="289"/>
      <c r="H798" s="289"/>
      <c r="I798" s="51"/>
      <c r="J798" s="85"/>
      <c r="K798" s="51"/>
      <c r="L798" s="58"/>
    </row>
    <row r="799" spans="1:12">
      <c r="A799" s="243"/>
      <c r="B799" s="241">
        <v>78</v>
      </c>
      <c r="C799" s="290" t="s">
        <v>609</v>
      </c>
      <c r="D799" s="290"/>
      <c r="E799" s="290"/>
      <c r="F799" s="290"/>
      <c r="G799" s="290"/>
      <c r="H799" s="290"/>
      <c r="I799" s="50">
        <v>2500</v>
      </c>
      <c r="J799" s="83" t="s">
        <v>182</v>
      </c>
      <c r="K799" s="50">
        <v>1100</v>
      </c>
      <c r="L799" s="84">
        <f t="shared" si="177"/>
        <v>2750000</v>
      </c>
    </row>
    <row r="800" spans="1:12">
      <c r="A800" s="30"/>
      <c r="B800" s="63"/>
      <c r="C800" s="290" t="s">
        <v>552</v>
      </c>
      <c r="D800" s="290"/>
      <c r="E800" s="290"/>
      <c r="F800" s="290"/>
      <c r="G800" s="290"/>
      <c r="H800" s="290"/>
      <c r="I800" s="51"/>
      <c r="J800" s="85"/>
      <c r="K800" s="51"/>
      <c r="L800" s="86"/>
    </row>
    <row r="801" spans="1:12">
      <c r="A801" s="243"/>
      <c r="B801" s="241">
        <v>79</v>
      </c>
      <c r="C801" s="291" t="s">
        <v>610</v>
      </c>
      <c r="D801" s="291"/>
      <c r="E801" s="291"/>
      <c r="F801" s="291"/>
      <c r="G801" s="291"/>
      <c r="H801" s="291"/>
      <c r="I801" s="50">
        <v>3</v>
      </c>
      <c r="J801" s="83" t="s">
        <v>611</v>
      </c>
      <c r="K801" s="50">
        <v>18000</v>
      </c>
      <c r="L801" s="58">
        <f t="shared" si="177"/>
        <v>54000</v>
      </c>
    </row>
    <row r="802" spans="1:12">
      <c r="A802" s="30"/>
      <c r="B802" s="30"/>
      <c r="C802" s="289" t="s">
        <v>536</v>
      </c>
      <c r="D802" s="289"/>
      <c r="E802" s="289"/>
      <c r="F802" s="289"/>
      <c r="G802" s="289"/>
      <c r="H802" s="289"/>
      <c r="I802" s="51"/>
      <c r="J802" s="85"/>
      <c r="K802" s="51"/>
      <c r="L802" s="58"/>
    </row>
    <row r="803" spans="1:12">
      <c r="A803" s="243"/>
      <c r="B803" s="241">
        <v>80</v>
      </c>
      <c r="C803" s="290" t="s">
        <v>612</v>
      </c>
      <c r="D803" s="290"/>
      <c r="E803" s="290"/>
      <c r="F803" s="290"/>
      <c r="G803" s="290"/>
      <c r="H803" s="290"/>
      <c r="I803" s="50">
        <v>3</v>
      </c>
      <c r="J803" s="83" t="s">
        <v>611</v>
      </c>
      <c r="K803" s="50">
        <v>20000</v>
      </c>
      <c r="L803" s="84">
        <f t="shared" si="177"/>
        <v>60000</v>
      </c>
    </row>
    <row r="804" spans="1:12">
      <c r="A804" s="30"/>
      <c r="B804" s="63"/>
      <c r="C804" s="290" t="s">
        <v>536</v>
      </c>
      <c r="D804" s="290"/>
      <c r="E804" s="290"/>
      <c r="F804" s="290"/>
      <c r="G804" s="290"/>
      <c r="H804" s="290"/>
      <c r="I804" s="51"/>
      <c r="J804" s="85"/>
      <c r="K804" s="51"/>
      <c r="L804" s="86"/>
    </row>
    <row r="805" spans="1:12">
      <c r="A805" s="243"/>
      <c r="B805" s="241">
        <v>81</v>
      </c>
      <c r="C805" s="291" t="s">
        <v>613</v>
      </c>
      <c r="D805" s="291"/>
      <c r="E805" s="291"/>
      <c r="F805" s="291"/>
      <c r="G805" s="291"/>
      <c r="H805" s="291"/>
      <c r="I805" s="50">
        <v>3</v>
      </c>
      <c r="J805" s="83" t="s">
        <v>611</v>
      </c>
      <c r="K805" s="50">
        <v>55000</v>
      </c>
      <c r="L805" s="58">
        <f t="shared" si="177"/>
        <v>165000</v>
      </c>
    </row>
    <row r="806" spans="1:12">
      <c r="A806" s="30"/>
      <c r="B806" s="63"/>
      <c r="C806" s="289" t="s">
        <v>536</v>
      </c>
      <c r="D806" s="289"/>
      <c r="E806" s="289"/>
      <c r="F806" s="289"/>
      <c r="G806" s="289"/>
      <c r="H806" s="289"/>
      <c r="I806" s="51"/>
      <c r="J806" s="85"/>
      <c r="K806" s="51"/>
      <c r="L806" s="58"/>
    </row>
    <row r="807" spans="1:12">
      <c r="A807" s="243"/>
      <c r="B807" s="241">
        <v>82</v>
      </c>
      <c r="C807" s="290" t="s">
        <v>614</v>
      </c>
      <c r="D807" s="290"/>
      <c r="E807" s="290"/>
      <c r="F807" s="290"/>
      <c r="G807" s="290"/>
      <c r="H807" s="290"/>
      <c r="I807" s="50">
        <v>4</v>
      </c>
      <c r="J807" s="83" t="s">
        <v>615</v>
      </c>
      <c r="K807" s="50">
        <v>2500</v>
      </c>
      <c r="L807" s="84">
        <f t="shared" si="177"/>
        <v>10000</v>
      </c>
    </row>
    <row r="808" spans="1:12">
      <c r="A808" s="30"/>
      <c r="B808" s="30"/>
      <c r="C808" s="290" t="s">
        <v>536</v>
      </c>
      <c r="D808" s="290"/>
      <c r="E808" s="290"/>
      <c r="F808" s="290"/>
      <c r="G808" s="290"/>
      <c r="H808" s="290"/>
      <c r="I808" s="51"/>
      <c r="J808" s="85"/>
      <c r="K808" s="51"/>
      <c r="L808" s="86"/>
    </row>
    <row r="809" spans="1:12">
      <c r="A809" s="243"/>
      <c r="B809" s="241">
        <v>83</v>
      </c>
      <c r="C809" s="291" t="s">
        <v>616</v>
      </c>
      <c r="D809" s="291"/>
      <c r="E809" s="291"/>
      <c r="F809" s="291"/>
      <c r="G809" s="291"/>
      <c r="H809" s="291"/>
      <c r="I809" s="50">
        <v>400</v>
      </c>
      <c r="J809" s="83" t="s">
        <v>182</v>
      </c>
      <c r="K809" s="50">
        <v>2800</v>
      </c>
      <c r="L809" s="58">
        <f t="shared" si="177"/>
        <v>1120000</v>
      </c>
    </row>
    <row r="810" spans="1:12">
      <c r="A810" s="30"/>
      <c r="B810" s="63"/>
      <c r="C810" s="289" t="s">
        <v>552</v>
      </c>
      <c r="D810" s="289"/>
      <c r="E810" s="289"/>
      <c r="F810" s="289"/>
      <c r="G810" s="289"/>
      <c r="H810" s="289"/>
      <c r="I810" s="51"/>
      <c r="J810" s="85"/>
      <c r="K810" s="51"/>
      <c r="L810" s="58"/>
    </row>
    <row r="811" spans="1:12">
      <c r="A811" s="243"/>
      <c r="B811" s="241">
        <v>84</v>
      </c>
      <c r="C811" s="290" t="s">
        <v>617</v>
      </c>
      <c r="D811" s="290"/>
      <c r="E811" s="290"/>
      <c r="F811" s="290"/>
      <c r="G811" s="290"/>
      <c r="H811" s="290"/>
      <c r="I811" s="50">
        <v>800</v>
      </c>
      <c r="J811" s="83" t="s">
        <v>168</v>
      </c>
      <c r="K811" s="50">
        <v>12000</v>
      </c>
      <c r="L811" s="84">
        <f t="shared" si="177"/>
        <v>9600000</v>
      </c>
    </row>
    <row r="812" spans="1:12">
      <c r="A812" s="30"/>
      <c r="B812" s="63"/>
      <c r="C812" s="290" t="s">
        <v>618</v>
      </c>
      <c r="D812" s="290"/>
      <c r="E812" s="290"/>
      <c r="F812" s="290"/>
      <c r="G812" s="290"/>
      <c r="H812" s="290"/>
      <c r="I812" s="51"/>
      <c r="J812" s="85"/>
      <c r="K812" s="51"/>
      <c r="L812" s="86"/>
    </row>
    <row r="813" spans="1:12">
      <c r="A813" s="243"/>
      <c r="B813" s="241">
        <v>85</v>
      </c>
      <c r="C813" s="291" t="s">
        <v>617</v>
      </c>
      <c r="D813" s="291"/>
      <c r="E813" s="291"/>
      <c r="F813" s="291"/>
      <c r="G813" s="291"/>
      <c r="H813" s="291"/>
      <c r="I813" s="50">
        <v>1000</v>
      </c>
      <c r="J813" s="83" t="s">
        <v>168</v>
      </c>
      <c r="K813" s="50">
        <v>16500</v>
      </c>
      <c r="L813" s="58">
        <f t="shared" si="177"/>
        <v>16500000</v>
      </c>
    </row>
    <row r="814" spans="1:12">
      <c r="A814" s="30"/>
      <c r="B814" s="30"/>
      <c r="C814" s="289" t="s">
        <v>619</v>
      </c>
      <c r="D814" s="289"/>
      <c r="E814" s="289"/>
      <c r="F814" s="289"/>
      <c r="G814" s="289"/>
      <c r="H814" s="289"/>
      <c r="I814" s="51"/>
      <c r="J814" s="85"/>
      <c r="K814" s="51"/>
      <c r="L814" s="58"/>
    </row>
    <row r="815" spans="1:12">
      <c r="A815" s="243"/>
      <c r="B815" s="241">
        <v>86</v>
      </c>
      <c r="C815" s="290" t="s">
        <v>617</v>
      </c>
      <c r="D815" s="290"/>
      <c r="E815" s="290"/>
      <c r="F815" s="290"/>
      <c r="G815" s="290"/>
      <c r="H815" s="290"/>
      <c r="I815" s="50">
        <v>1000</v>
      </c>
      <c r="J815" s="83" t="s">
        <v>168</v>
      </c>
      <c r="K815" s="50">
        <v>17000</v>
      </c>
      <c r="L815" s="84">
        <f t="shared" si="177"/>
        <v>17000000</v>
      </c>
    </row>
    <row r="816" spans="1:12">
      <c r="A816" s="30"/>
      <c r="B816" s="63"/>
      <c r="C816" s="290" t="s">
        <v>620</v>
      </c>
      <c r="D816" s="290"/>
      <c r="E816" s="290"/>
      <c r="F816" s="290"/>
      <c r="G816" s="290"/>
      <c r="H816" s="290"/>
      <c r="I816" s="51"/>
      <c r="J816" s="85"/>
      <c r="K816" s="51"/>
      <c r="L816" s="86"/>
    </row>
    <row r="817" spans="1:12">
      <c r="A817" s="243"/>
      <c r="B817" s="241">
        <v>87</v>
      </c>
      <c r="C817" s="304" t="s">
        <v>621</v>
      </c>
      <c r="D817" s="305"/>
      <c r="E817" s="305"/>
      <c r="F817" s="305"/>
      <c r="G817" s="305"/>
      <c r="H817" s="305"/>
      <c r="I817" s="50">
        <v>1500</v>
      </c>
      <c r="J817" s="83" t="s">
        <v>622</v>
      </c>
      <c r="K817" s="50">
        <v>35000</v>
      </c>
      <c r="L817" s="58">
        <f t="shared" si="177"/>
        <v>52500000</v>
      </c>
    </row>
    <row r="818" spans="1:12">
      <c r="A818" s="30"/>
      <c r="B818" s="63"/>
      <c r="C818" s="325" t="s">
        <v>623</v>
      </c>
      <c r="D818" s="326"/>
      <c r="E818" s="326"/>
      <c r="F818" s="326"/>
      <c r="G818" s="326"/>
      <c r="H818" s="326"/>
      <c r="I818" s="51"/>
      <c r="J818" s="85"/>
      <c r="K818" s="51"/>
      <c r="L818" s="58"/>
    </row>
    <row r="819" spans="1:12">
      <c r="A819" s="243"/>
      <c r="B819" s="241">
        <v>88</v>
      </c>
      <c r="C819" s="290" t="s">
        <v>621</v>
      </c>
      <c r="D819" s="290"/>
      <c r="E819" s="290"/>
      <c r="F819" s="290"/>
      <c r="G819" s="290"/>
      <c r="H819" s="290"/>
      <c r="I819" s="50">
        <v>1500</v>
      </c>
      <c r="J819" s="83" t="s">
        <v>622</v>
      </c>
      <c r="K819" s="50">
        <v>39400</v>
      </c>
      <c r="L819" s="84">
        <f t="shared" si="177"/>
        <v>59100000</v>
      </c>
    </row>
    <row r="820" spans="1:12">
      <c r="A820" s="30"/>
      <c r="B820" s="63"/>
      <c r="C820" s="290" t="s">
        <v>624</v>
      </c>
      <c r="D820" s="290"/>
      <c r="E820" s="290"/>
      <c r="F820" s="290"/>
      <c r="G820" s="290"/>
      <c r="H820" s="290"/>
      <c r="I820" s="51"/>
      <c r="J820" s="85"/>
      <c r="K820" s="51"/>
      <c r="L820" s="86"/>
    </row>
    <row r="821" spans="1:12">
      <c r="A821" s="243"/>
      <c r="B821" s="241">
        <v>89</v>
      </c>
      <c r="C821" s="291" t="s">
        <v>625</v>
      </c>
      <c r="D821" s="291"/>
      <c r="E821" s="291"/>
      <c r="F821" s="291"/>
      <c r="G821" s="291"/>
      <c r="H821" s="291"/>
      <c r="I821" s="50">
        <v>5</v>
      </c>
      <c r="J821" s="83" t="s">
        <v>182</v>
      </c>
      <c r="K821" s="50">
        <v>1500000</v>
      </c>
      <c r="L821" s="58">
        <f t="shared" si="177"/>
        <v>7500000</v>
      </c>
    </row>
    <row r="822" spans="1:12">
      <c r="A822" s="30"/>
      <c r="B822" s="63"/>
      <c r="C822" s="289" t="s">
        <v>626</v>
      </c>
      <c r="D822" s="289"/>
      <c r="E822" s="289"/>
      <c r="F822" s="289"/>
      <c r="G822" s="289"/>
      <c r="H822" s="289"/>
      <c r="I822" s="51"/>
      <c r="J822" s="85"/>
      <c r="K822" s="51"/>
      <c r="L822" s="58"/>
    </row>
    <row r="823" spans="1:12">
      <c r="A823" s="30"/>
      <c r="B823" s="241">
        <v>90</v>
      </c>
      <c r="C823" s="290" t="s">
        <v>627</v>
      </c>
      <c r="D823" s="290"/>
      <c r="E823" s="290"/>
      <c r="F823" s="290"/>
      <c r="G823" s="290"/>
      <c r="H823" s="290"/>
      <c r="I823" s="50">
        <v>25</v>
      </c>
      <c r="J823" s="83" t="s">
        <v>168</v>
      </c>
      <c r="K823" s="50">
        <v>100000</v>
      </c>
      <c r="L823" s="84">
        <f t="shared" ref="L823:L829" si="178">+I823*K823</f>
        <v>2500000</v>
      </c>
    </row>
    <row r="824" spans="1:12">
      <c r="A824" s="30"/>
      <c r="B824" s="63"/>
      <c r="C824" s="290" t="s">
        <v>628</v>
      </c>
      <c r="D824" s="290"/>
      <c r="E824" s="290"/>
      <c r="F824" s="290"/>
      <c r="G824" s="290"/>
      <c r="H824" s="290"/>
      <c r="I824" s="51"/>
      <c r="J824" s="85"/>
      <c r="K824" s="51"/>
      <c r="L824" s="86"/>
    </row>
    <row r="825" spans="1:12">
      <c r="A825" s="30"/>
      <c r="B825" s="241">
        <v>91</v>
      </c>
      <c r="C825" s="291" t="s">
        <v>629</v>
      </c>
      <c r="D825" s="291"/>
      <c r="E825" s="291"/>
      <c r="F825" s="291"/>
      <c r="G825" s="291"/>
      <c r="H825" s="291"/>
      <c r="I825" s="50">
        <v>25</v>
      </c>
      <c r="J825" s="83" t="s">
        <v>630</v>
      </c>
      <c r="K825" s="50">
        <v>550000</v>
      </c>
      <c r="L825" s="58">
        <f t="shared" si="178"/>
        <v>13750000</v>
      </c>
    </row>
    <row r="826" spans="1:12">
      <c r="A826" s="30"/>
      <c r="B826" s="30"/>
      <c r="C826" s="289" t="s">
        <v>626</v>
      </c>
      <c r="D826" s="289"/>
      <c r="E826" s="289"/>
      <c r="F826" s="289"/>
      <c r="G826" s="289"/>
      <c r="H826" s="289"/>
      <c r="I826" s="51"/>
      <c r="J826" s="85"/>
      <c r="K826" s="51"/>
      <c r="L826" s="58"/>
    </row>
    <row r="827" spans="1:12">
      <c r="A827" s="30"/>
      <c r="B827" s="241">
        <v>91</v>
      </c>
      <c r="C827" s="328" t="s">
        <v>631</v>
      </c>
      <c r="D827" s="328"/>
      <c r="E827" s="328"/>
      <c r="F827" s="328"/>
      <c r="G827" s="328"/>
      <c r="H827" s="328"/>
      <c r="I827" s="50">
        <v>250</v>
      </c>
      <c r="J827" s="83" t="s">
        <v>168</v>
      </c>
      <c r="K827" s="50">
        <v>19000</v>
      </c>
      <c r="L827" s="84">
        <f t="shared" si="178"/>
        <v>4750000</v>
      </c>
    </row>
    <row r="828" spans="1:12">
      <c r="A828" s="30"/>
      <c r="B828" s="63"/>
      <c r="C828" s="328" t="s">
        <v>552</v>
      </c>
      <c r="D828" s="328"/>
      <c r="E828" s="328"/>
      <c r="F828" s="328"/>
      <c r="G828" s="328"/>
      <c r="H828" s="328"/>
      <c r="I828" s="51"/>
      <c r="J828" s="85"/>
      <c r="K828" s="51"/>
      <c r="L828" s="86"/>
    </row>
    <row r="829" spans="1:12">
      <c r="A829" s="243"/>
      <c r="B829" s="241">
        <v>93</v>
      </c>
      <c r="C829" s="294" t="s">
        <v>632</v>
      </c>
      <c r="D829" s="294"/>
      <c r="E829" s="294"/>
      <c r="F829" s="294"/>
      <c r="G829" s="294"/>
      <c r="H829" s="294"/>
      <c r="I829" s="50">
        <v>400</v>
      </c>
      <c r="J829" s="83" t="s">
        <v>182</v>
      </c>
      <c r="K829" s="50">
        <v>3200</v>
      </c>
      <c r="L829" s="84">
        <f t="shared" si="178"/>
        <v>1280000</v>
      </c>
    </row>
    <row r="830" spans="1:12">
      <c r="A830" s="30"/>
      <c r="B830" s="63"/>
      <c r="C830" s="327" t="s">
        <v>552</v>
      </c>
      <c r="D830" s="327"/>
      <c r="E830" s="327"/>
      <c r="F830" s="327"/>
      <c r="G830" s="327"/>
      <c r="H830" s="327"/>
      <c r="I830" s="38"/>
      <c r="J830" s="88"/>
      <c r="K830" s="38"/>
      <c r="L830" s="86"/>
    </row>
    <row r="831" spans="1:12">
      <c r="A831" s="30"/>
      <c r="B831" s="241">
        <v>94</v>
      </c>
      <c r="C831" s="294" t="s">
        <v>633</v>
      </c>
      <c r="D831" s="294"/>
      <c r="E831" s="294"/>
      <c r="F831" s="294"/>
      <c r="G831" s="294"/>
      <c r="H831" s="294"/>
      <c r="I831" s="89">
        <v>60</v>
      </c>
      <c r="J831" s="85" t="s">
        <v>182</v>
      </c>
      <c r="K831" s="89">
        <v>50000</v>
      </c>
      <c r="L831" s="58">
        <f>+I831*K831</f>
        <v>3000000</v>
      </c>
    </row>
    <row r="832" spans="1:12">
      <c r="A832" s="30"/>
      <c r="B832" s="63"/>
      <c r="C832" s="327" t="s">
        <v>634</v>
      </c>
      <c r="D832" s="327"/>
      <c r="E832" s="327"/>
      <c r="F832" s="327"/>
      <c r="G832" s="327"/>
      <c r="H832" s="327"/>
      <c r="I832" s="51"/>
      <c r="J832" s="88"/>
      <c r="K832" s="38"/>
      <c r="L832" s="86"/>
    </row>
    <row r="833" spans="1:15">
      <c r="A833" s="30"/>
      <c r="B833" s="241">
        <v>95</v>
      </c>
      <c r="C833" s="333" t="s">
        <v>907</v>
      </c>
      <c r="D833" s="334"/>
      <c r="E833" s="334"/>
      <c r="F833" s="334"/>
      <c r="G833" s="334"/>
      <c r="H833" s="335"/>
      <c r="I833" s="89">
        <v>75</v>
      </c>
      <c r="J833" s="27" t="s">
        <v>967</v>
      </c>
      <c r="K833" s="89">
        <v>200000</v>
      </c>
      <c r="L833" s="58">
        <f>+I833*K833</f>
        <v>15000000</v>
      </c>
    </row>
    <row r="834" spans="1:15">
      <c r="A834" s="30"/>
      <c r="B834" s="63"/>
      <c r="C834" s="327" t="s">
        <v>180</v>
      </c>
      <c r="D834" s="327"/>
      <c r="E834" s="327"/>
      <c r="F834" s="327"/>
      <c r="G834" s="327"/>
      <c r="H834" s="327"/>
      <c r="I834" s="51"/>
      <c r="J834" s="88"/>
      <c r="K834" s="38"/>
      <c r="L834" s="86"/>
    </row>
    <row r="835" spans="1:15">
      <c r="A835" s="91" t="s">
        <v>636</v>
      </c>
      <c r="B835" s="321" t="s">
        <v>637</v>
      </c>
      <c r="C835" s="321"/>
      <c r="D835" s="321"/>
      <c r="E835" s="321"/>
      <c r="F835" s="321"/>
      <c r="G835" s="321"/>
      <c r="H835" s="321"/>
      <c r="I835" s="24"/>
      <c r="J835" s="13"/>
      <c r="K835" s="22"/>
      <c r="L835" s="26">
        <f>SUM(L836:L845)</f>
        <v>1014572000</v>
      </c>
      <c r="N835">
        <v>1224650979</v>
      </c>
    </row>
    <row r="836" spans="1:15">
      <c r="A836" s="330"/>
      <c r="B836" s="255">
        <v>1</v>
      </c>
      <c r="C836" s="291" t="s">
        <v>638</v>
      </c>
      <c r="D836" s="291"/>
      <c r="E836" s="291"/>
      <c r="F836" s="291"/>
      <c r="G836" s="291"/>
      <c r="H836" s="291"/>
      <c r="I836" s="50">
        <v>1</v>
      </c>
      <c r="J836" s="34" t="s">
        <v>635</v>
      </c>
      <c r="K836" s="36">
        <v>1000000000</v>
      </c>
      <c r="L836" s="36">
        <f>I836*K836</f>
        <v>1000000000</v>
      </c>
    </row>
    <row r="837" spans="1:15">
      <c r="A837" s="332"/>
      <c r="B837" s="52"/>
      <c r="C837" s="289" t="s">
        <v>639</v>
      </c>
      <c r="D837" s="289"/>
      <c r="E837" s="289"/>
      <c r="F837" s="289"/>
      <c r="G837" s="289"/>
      <c r="H837" s="289"/>
      <c r="I837" s="51"/>
      <c r="J837" s="38"/>
      <c r="K837" s="39"/>
      <c r="L837" s="39"/>
    </row>
    <row r="838" spans="1:15">
      <c r="A838" s="243"/>
      <c r="B838" s="37"/>
      <c r="C838" s="291" t="s">
        <v>638</v>
      </c>
      <c r="D838" s="291"/>
      <c r="E838" s="291"/>
      <c r="F838" s="291"/>
      <c r="G838" s="291"/>
      <c r="H838" s="291"/>
      <c r="I838" s="89"/>
      <c r="J838" s="42"/>
      <c r="K838" s="43"/>
      <c r="L838" s="43"/>
      <c r="N838" s="41">
        <v>373681900</v>
      </c>
      <c r="O838" t="s">
        <v>955</v>
      </c>
    </row>
    <row r="839" spans="1:15">
      <c r="A839" s="243"/>
      <c r="B839" s="37"/>
      <c r="C839" s="289" t="s">
        <v>916</v>
      </c>
      <c r="D839" s="289"/>
      <c r="E839" s="289"/>
      <c r="F839" s="289"/>
      <c r="G839" s="289"/>
      <c r="H839" s="289"/>
      <c r="I839" s="51"/>
      <c r="J839" s="38"/>
      <c r="K839" s="39"/>
      <c r="L839" s="39"/>
      <c r="N839" s="41">
        <f>2*52000000</f>
        <v>104000000</v>
      </c>
      <c r="O839" t="s">
        <v>956</v>
      </c>
    </row>
    <row r="840" spans="1:15">
      <c r="A840" s="332"/>
      <c r="B840" s="255">
        <v>2</v>
      </c>
      <c r="C840" s="291" t="s">
        <v>640</v>
      </c>
      <c r="D840" s="291"/>
      <c r="E840" s="291"/>
      <c r="F840" s="291"/>
      <c r="G840" s="291"/>
      <c r="H840" s="291"/>
      <c r="I840" s="89">
        <v>1</v>
      </c>
      <c r="J840" s="42" t="s">
        <v>635</v>
      </c>
      <c r="K840" s="43">
        <v>11800000</v>
      </c>
      <c r="L840" s="43">
        <f t="shared" ref="L840" si="179">I840*K840</f>
        <v>11800000</v>
      </c>
      <c r="N840" s="41">
        <f>27000000*5</f>
        <v>135000000</v>
      </c>
      <c r="O840" t="s">
        <v>957</v>
      </c>
    </row>
    <row r="841" spans="1:15">
      <c r="A841" s="332"/>
      <c r="B841" s="52"/>
      <c r="C841" s="289" t="s">
        <v>641</v>
      </c>
      <c r="D841" s="289"/>
      <c r="E841" s="289"/>
      <c r="F841" s="289"/>
      <c r="G841" s="289"/>
      <c r="H841" s="289"/>
      <c r="I841" s="51"/>
      <c r="J841" s="38"/>
      <c r="K841" s="39"/>
      <c r="L841" s="39"/>
      <c r="N841" s="41">
        <f>SUM(N838:N840)</f>
        <v>612681900</v>
      </c>
      <c r="O841" t="s">
        <v>958</v>
      </c>
    </row>
    <row r="842" spans="1:15">
      <c r="A842" s="243"/>
      <c r="B842" s="255">
        <v>3</v>
      </c>
      <c r="C842" s="291" t="s">
        <v>642</v>
      </c>
      <c r="D842" s="291"/>
      <c r="E842" s="291"/>
      <c r="F842" s="291"/>
      <c r="G842" s="291"/>
      <c r="H842" s="291"/>
      <c r="I842" s="89">
        <f>2*12</f>
        <v>24</v>
      </c>
      <c r="J842" s="42" t="s">
        <v>245</v>
      </c>
      <c r="K842" s="43">
        <v>28000</v>
      </c>
      <c r="L842" s="36">
        <f t="shared" ref="L842" si="180">I842*K842</f>
        <v>672000</v>
      </c>
      <c r="N842" s="41">
        <v>104373000</v>
      </c>
      <c r="O842" t="s">
        <v>954</v>
      </c>
    </row>
    <row r="843" spans="1:15">
      <c r="A843" s="253"/>
      <c r="B843" s="52"/>
      <c r="C843" s="289" t="s">
        <v>643</v>
      </c>
      <c r="D843" s="289"/>
      <c r="E843" s="289"/>
      <c r="F843" s="289"/>
      <c r="G843" s="289"/>
      <c r="H843" s="289"/>
      <c r="I843" s="51"/>
      <c r="J843" s="38"/>
      <c r="K843" s="39"/>
      <c r="L843" s="39"/>
      <c r="N843" s="40">
        <f>+N841+N842</f>
        <v>717054900</v>
      </c>
      <c r="O843" t="s">
        <v>959</v>
      </c>
    </row>
    <row r="844" spans="1:15">
      <c r="A844" s="243"/>
      <c r="B844" s="255">
        <v>4</v>
      </c>
      <c r="C844" s="291" t="s">
        <v>644</v>
      </c>
      <c r="D844" s="291"/>
      <c r="E844" s="291"/>
      <c r="F844" s="291"/>
      <c r="G844" s="291"/>
      <c r="H844" s="291"/>
      <c r="I844" s="89">
        <v>35</v>
      </c>
      <c r="J844" s="42" t="s">
        <v>245</v>
      </c>
      <c r="K844" s="43">
        <v>60000</v>
      </c>
      <c r="L844" s="36">
        <f t="shared" ref="L844" si="181">I844*K844</f>
        <v>2100000</v>
      </c>
    </row>
    <row r="845" spans="1:15">
      <c r="A845" s="242"/>
      <c r="B845" s="52"/>
      <c r="C845" s="289" t="s">
        <v>645</v>
      </c>
      <c r="D845" s="289"/>
      <c r="E845" s="289"/>
      <c r="F845" s="289"/>
      <c r="G845" s="289"/>
      <c r="H845" s="289"/>
      <c r="I845" s="51"/>
      <c r="J845" s="38"/>
      <c r="K845" s="39"/>
      <c r="L845" s="39"/>
    </row>
    <row r="846" spans="1:15">
      <c r="A846" s="231" t="s">
        <v>646</v>
      </c>
      <c r="B846" s="292" t="s">
        <v>647</v>
      </c>
      <c r="C846" s="292"/>
      <c r="D846" s="292"/>
      <c r="E846" s="292"/>
      <c r="F846" s="292"/>
      <c r="G846" s="292"/>
      <c r="H846" s="292"/>
      <c r="I846" s="24"/>
      <c r="J846" s="13"/>
      <c r="K846" s="22"/>
      <c r="L846" s="26">
        <f>SUM(L847:L850)</f>
        <v>26500000</v>
      </c>
    </row>
    <row r="847" spans="1:15">
      <c r="A847" s="243"/>
      <c r="B847" s="255">
        <v>1</v>
      </c>
      <c r="C847" s="291" t="s">
        <v>648</v>
      </c>
      <c r="D847" s="291"/>
      <c r="E847" s="291"/>
      <c r="F847" s="291"/>
      <c r="G847" s="291"/>
      <c r="H847" s="291"/>
      <c r="I847" s="50">
        <v>100</v>
      </c>
      <c r="J847" s="50" t="s">
        <v>91</v>
      </c>
      <c r="K847" s="36">
        <v>75000</v>
      </c>
      <c r="L847" s="36">
        <f>+I847*K847</f>
        <v>7500000</v>
      </c>
    </row>
    <row r="848" spans="1:15">
      <c r="A848" s="30"/>
      <c r="B848" s="37"/>
      <c r="C848" s="290" t="s">
        <v>649</v>
      </c>
      <c r="D848" s="290"/>
      <c r="E848" s="290"/>
      <c r="F848" s="290"/>
      <c r="G848" s="290"/>
      <c r="H848" s="290"/>
      <c r="I848" s="51"/>
      <c r="J848" s="51"/>
      <c r="K848" s="39"/>
      <c r="L848" s="39"/>
    </row>
    <row r="849" spans="1:15">
      <c r="A849" s="243"/>
      <c r="B849" s="255">
        <v>2</v>
      </c>
      <c r="C849" s="291" t="s">
        <v>648</v>
      </c>
      <c r="D849" s="291"/>
      <c r="E849" s="291"/>
      <c r="F849" s="291"/>
      <c r="G849" s="291"/>
      <c r="H849" s="291"/>
      <c r="I849" s="50">
        <v>100</v>
      </c>
      <c r="J849" s="50" t="s">
        <v>91</v>
      </c>
      <c r="K849" s="36">
        <v>190000</v>
      </c>
      <c r="L849" s="36">
        <f>+I849*K849</f>
        <v>19000000</v>
      </c>
    </row>
    <row r="850" spans="1:15">
      <c r="A850" s="30"/>
      <c r="B850" s="52"/>
      <c r="C850" s="289" t="s">
        <v>650</v>
      </c>
      <c r="D850" s="289"/>
      <c r="E850" s="289"/>
      <c r="F850" s="289"/>
      <c r="G850" s="289"/>
      <c r="H850" s="289"/>
      <c r="I850" s="51"/>
      <c r="J850" s="51"/>
      <c r="K850" s="39"/>
      <c r="L850" s="39"/>
    </row>
    <row r="851" spans="1:15">
      <c r="A851" s="231" t="s">
        <v>651</v>
      </c>
      <c r="B851" s="292" t="s">
        <v>652</v>
      </c>
      <c r="C851" s="292"/>
      <c r="D851" s="292"/>
      <c r="E851" s="292"/>
      <c r="F851" s="292"/>
      <c r="G851" s="292"/>
      <c r="H851" s="292"/>
      <c r="I851" s="24"/>
      <c r="J851" s="24"/>
      <c r="K851" s="32"/>
      <c r="L851" s="94">
        <f>SUM(L852:L857)</f>
        <v>49000000</v>
      </c>
    </row>
    <row r="852" spans="1:15">
      <c r="A852" s="243"/>
      <c r="B852" s="252">
        <v>1</v>
      </c>
      <c r="C852" s="290" t="s">
        <v>653</v>
      </c>
      <c r="D852" s="290"/>
      <c r="E852" s="290"/>
      <c r="F852" s="290"/>
      <c r="G852" s="290"/>
      <c r="H852" s="290"/>
      <c r="I852" s="193">
        <v>1500</v>
      </c>
      <c r="J852" s="189" t="s">
        <v>245</v>
      </c>
      <c r="K852" s="36">
        <v>25000</v>
      </c>
      <c r="L852" s="36">
        <f>+I852*K852</f>
        <v>37500000</v>
      </c>
    </row>
    <row r="853" spans="1:15">
      <c r="A853" s="30"/>
      <c r="B853" s="37"/>
      <c r="C853" s="290" t="s">
        <v>654</v>
      </c>
      <c r="D853" s="290"/>
      <c r="E853" s="290"/>
      <c r="F853" s="290"/>
      <c r="G853" s="290"/>
      <c r="H853" s="290"/>
      <c r="I853" s="194"/>
      <c r="J853" s="191"/>
      <c r="K853" s="39"/>
      <c r="L853" s="39"/>
    </row>
    <row r="854" spans="1:15">
      <c r="A854" s="243"/>
      <c r="B854" s="255">
        <v>2</v>
      </c>
      <c r="C854" s="291" t="s">
        <v>653</v>
      </c>
      <c r="D854" s="291"/>
      <c r="E854" s="291"/>
      <c r="F854" s="291"/>
      <c r="G854" s="291"/>
      <c r="H854" s="291"/>
      <c r="I854" s="193">
        <v>100</v>
      </c>
      <c r="J854" s="189" t="s">
        <v>655</v>
      </c>
      <c r="K854" s="36">
        <v>35000</v>
      </c>
      <c r="L854" s="36">
        <f>+I854*K854</f>
        <v>3500000</v>
      </c>
    </row>
    <row r="855" spans="1:15">
      <c r="A855" s="30"/>
      <c r="B855" s="52"/>
      <c r="C855" s="289" t="s">
        <v>656</v>
      </c>
      <c r="D855" s="289"/>
      <c r="E855" s="289"/>
      <c r="F855" s="289"/>
      <c r="G855" s="289"/>
      <c r="H855" s="289"/>
      <c r="I855" s="194"/>
      <c r="J855" s="191"/>
      <c r="K855" s="39"/>
      <c r="L855" s="39"/>
    </row>
    <row r="856" spans="1:15">
      <c r="A856" s="243"/>
      <c r="B856" s="255">
        <v>3</v>
      </c>
      <c r="C856" s="291" t="s">
        <v>653</v>
      </c>
      <c r="D856" s="291"/>
      <c r="E856" s="291"/>
      <c r="F856" s="291"/>
      <c r="G856" s="291"/>
      <c r="H856" s="291"/>
      <c r="I856" s="193">
        <v>800</v>
      </c>
      <c r="J856" s="189" t="s">
        <v>245</v>
      </c>
      <c r="K856" s="36">
        <v>10000</v>
      </c>
      <c r="L856" s="36">
        <f>+I856*K856</f>
        <v>8000000</v>
      </c>
    </row>
    <row r="857" spans="1:15">
      <c r="A857" s="30"/>
      <c r="B857" s="52"/>
      <c r="C857" s="289" t="s">
        <v>657</v>
      </c>
      <c r="D857" s="289"/>
      <c r="E857" s="289"/>
      <c r="F857" s="289"/>
      <c r="G857" s="289"/>
      <c r="H857" s="289"/>
      <c r="I857" s="194"/>
      <c r="J857" s="191"/>
      <c r="K857" s="39"/>
      <c r="L857" s="39"/>
    </row>
    <row r="858" spans="1:15">
      <c r="A858" s="231" t="s">
        <v>658</v>
      </c>
      <c r="B858" s="292" t="s">
        <v>659</v>
      </c>
      <c r="C858" s="292"/>
      <c r="D858" s="292"/>
      <c r="E858" s="292"/>
      <c r="F858" s="292"/>
      <c r="G858" s="292"/>
      <c r="H858" s="292"/>
      <c r="I858" s="24"/>
      <c r="J858" s="24"/>
      <c r="K858" s="32"/>
      <c r="L858" s="95">
        <f>SUM(L859:L871)</f>
        <v>1225860000</v>
      </c>
      <c r="M858" s="40"/>
    </row>
    <row r="859" spans="1:15">
      <c r="A859" s="243"/>
      <c r="B859" s="252">
        <v>1</v>
      </c>
      <c r="C859" s="290" t="s">
        <v>660</v>
      </c>
      <c r="D859" s="290"/>
      <c r="E859" s="290"/>
      <c r="F859" s="290"/>
      <c r="G859" s="290"/>
      <c r="H859" s="290"/>
      <c r="I859" s="50">
        <v>8000</v>
      </c>
      <c r="J859" s="34" t="s">
        <v>661</v>
      </c>
      <c r="K859" s="36">
        <v>29052</v>
      </c>
      <c r="L859" s="36">
        <f>+I859*K859</f>
        <v>232416000</v>
      </c>
    </row>
    <row r="860" spans="1:15">
      <c r="A860" s="30"/>
      <c r="B860" s="37"/>
      <c r="C860" s="290" t="s">
        <v>662</v>
      </c>
      <c r="D860" s="290"/>
      <c r="E860" s="290"/>
      <c r="F860" s="290"/>
      <c r="G860" s="290"/>
      <c r="H860" s="290"/>
      <c r="I860" s="51"/>
      <c r="J860" s="38"/>
      <c r="K860" s="39"/>
      <c r="L860" s="39"/>
      <c r="N860" s="41">
        <v>592970523</v>
      </c>
      <c r="O860" t="s">
        <v>960</v>
      </c>
    </row>
    <row r="861" spans="1:15">
      <c r="A861" s="243"/>
      <c r="B861" s="255">
        <v>2</v>
      </c>
      <c r="C861" s="291" t="s">
        <v>660</v>
      </c>
      <c r="D861" s="291"/>
      <c r="E861" s="291"/>
      <c r="F861" s="291"/>
      <c r="G861" s="291"/>
      <c r="H861" s="291"/>
      <c r="I861" s="50">
        <v>6000</v>
      </c>
      <c r="J861" s="34" t="s">
        <v>661</v>
      </c>
      <c r="K861" s="36">
        <v>28552</v>
      </c>
      <c r="L861" s="36">
        <f>+I861*K861</f>
        <v>171312000</v>
      </c>
      <c r="M861" s="40" t="e">
        <f>SUM(#REF!)</f>
        <v>#REF!</v>
      </c>
      <c r="N861" s="41" t="e">
        <f>#REF!</f>
        <v>#REF!</v>
      </c>
      <c r="O861" t="s">
        <v>954</v>
      </c>
    </row>
    <row r="862" spans="1:15">
      <c r="A862" s="30"/>
      <c r="B862" s="52"/>
      <c r="C862" s="289" t="s">
        <v>663</v>
      </c>
      <c r="D862" s="289"/>
      <c r="E862" s="289"/>
      <c r="F862" s="289"/>
      <c r="G862" s="289"/>
      <c r="H862" s="289"/>
      <c r="I862" s="51"/>
      <c r="J862" s="38"/>
      <c r="K862" s="39"/>
      <c r="L862" s="39"/>
      <c r="N862" s="41" t="e">
        <f>SUM(N860:N861)</f>
        <v>#REF!</v>
      </c>
    </row>
    <row r="863" spans="1:15">
      <c r="A863" s="30"/>
      <c r="B863" s="255">
        <v>3</v>
      </c>
      <c r="C863" s="291" t="s">
        <v>660</v>
      </c>
      <c r="D863" s="291"/>
      <c r="E863" s="291"/>
      <c r="F863" s="291"/>
      <c r="G863" s="291"/>
      <c r="H863" s="291"/>
      <c r="I863" s="50">
        <v>20000</v>
      </c>
      <c r="J863" s="34" t="s">
        <v>661</v>
      </c>
      <c r="K863" s="36">
        <v>28550</v>
      </c>
      <c r="L863" s="36">
        <f>+I863*K863</f>
        <v>571000000</v>
      </c>
      <c r="N863" s="41">
        <f>7*110000000</f>
        <v>770000000</v>
      </c>
    </row>
    <row r="864" spans="1:15">
      <c r="A864" s="30"/>
      <c r="B864" s="52"/>
      <c r="C864" s="289" t="s">
        <v>664</v>
      </c>
      <c r="D864" s="289"/>
      <c r="E864" s="289"/>
      <c r="F864" s="289"/>
      <c r="G864" s="289"/>
      <c r="H864" s="289"/>
      <c r="I864" s="51"/>
      <c r="J864" s="38"/>
      <c r="K864" s="39"/>
      <c r="L864" s="39"/>
      <c r="N864" s="40" t="e">
        <f>+N862+N863</f>
        <v>#REF!</v>
      </c>
    </row>
    <row r="865" spans="1:16">
      <c r="A865" s="243"/>
      <c r="B865" s="252">
        <v>4</v>
      </c>
      <c r="C865" s="290" t="s">
        <v>660</v>
      </c>
      <c r="D865" s="290"/>
      <c r="E865" s="290"/>
      <c r="F865" s="290"/>
      <c r="G865" s="290"/>
      <c r="H865" s="290"/>
      <c r="I865" s="50">
        <v>2000</v>
      </c>
      <c r="J865" s="34" t="s">
        <v>661</v>
      </c>
      <c r="K865" s="36">
        <v>60565</v>
      </c>
      <c r="L865" s="36">
        <f>+I865*K865</f>
        <v>121130000</v>
      </c>
    </row>
    <row r="866" spans="1:16">
      <c r="A866" s="30"/>
      <c r="B866" s="52"/>
      <c r="C866" s="289" t="s">
        <v>665</v>
      </c>
      <c r="D866" s="289"/>
      <c r="E866" s="289"/>
      <c r="F866" s="289"/>
      <c r="G866" s="289"/>
      <c r="H866" s="289"/>
      <c r="I866" s="51"/>
      <c r="J866" s="38"/>
      <c r="K866" s="39"/>
      <c r="L866" s="39"/>
    </row>
    <row r="867" spans="1:16">
      <c r="A867" s="30"/>
      <c r="B867" s="252">
        <v>5</v>
      </c>
      <c r="C867" s="290" t="s">
        <v>660</v>
      </c>
      <c r="D867" s="290"/>
      <c r="E867" s="290"/>
      <c r="F867" s="290"/>
      <c r="G867" s="290"/>
      <c r="H867" s="290"/>
      <c r="I867" s="89"/>
      <c r="J867" s="42"/>
      <c r="K867" s="43"/>
      <c r="L867" s="43"/>
    </row>
    <row r="868" spans="1:16">
      <c r="A868" s="30"/>
      <c r="B868" s="37"/>
      <c r="C868" s="290" t="s">
        <v>917</v>
      </c>
      <c r="D868" s="290"/>
      <c r="E868" s="290"/>
      <c r="F868" s="290"/>
      <c r="G868" s="290"/>
      <c r="H868" s="290"/>
      <c r="I868" s="89"/>
      <c r="J868" s="42"/>
      <c r="K868" s="43"/>
      <c r="L868" s="43"/>
    </row>
    <row r="869" spans="1:16">
      <c r="A869" s="243"/>
      <c r="B869" s="255">
        <v>6</v>
      </c>
      <c r="C869" s="291" t="s">
        <v>666</v>
      </c>
      <c r="D869" s="291"/>
      <c r="E869" s="291"/>
      <c r="F869" s="291"/>
      <c r="G869" s="291"/>
      <c r="H869" s="291"/>
      <c r="I869" s="50">
        <v>5000</v>
      </c>
      <c r="J869" s="34" t="s">
        <v>635</v>
      </c>
      <c r="K869" s="36">
        <v>26000</v>
      </c>
      <c r="L869" s="36">
        <f t="shared" ref="L869" si="182">I869*K869</f>
        <v>130000000</v>
      </c>
      <c r="N869" s="36">
        <v>29052</v>
      </c>
      <c r="O869">
        <v>550</v>
      </c>
      <c r="P869" s="41">
        <f>+N869*O869</f>
        <v>15978600</v>
      </c>
    </row>
    <row r="870" spans="1:16">
      <c r="A870" s="30"/>
      <c r="B870" s="52"/>
      <c r="C870" s="290" t="s">
        <v>667</v>
      </c>
      <c r="D870" s="290"/>
      <c r="E870" s="290"/>
      <c r="F870" s="290"/>
      <c r="G870" s="290"/>
      <c r="H870" s="290"/>
      <c r="I870" s="51"/>
      <c r="J870" s="38"/>
      <c r="K870" s="39"/>
      <c r="L870" s="39"/>
      <c r="N870" s="39"/>
      <c r="P870" s="41">
        <f t="shared" ref="P870:P872" si="183">+N870*O870</f>
        <v>0</v>
      </c>
    </row>
    <row r="871" spans="1:16">
      <c r="A871" s="243"/>
      <c r="B871" s="242">
        <v>7</v>
      </c>
      <c r="C871" s="339" t="s">
        <v>668</v>
      </c>
      <c r="D871" s="340"/>
      <c r="E871" s="340"/>
      <c r="F871" s="340"/>
      <c r="G871" s="340"/>
      <c r="H871" s="341"/>
      <c r="I871" s="24"/>
      <c r="J871" s="24"/>
      <c r="K871" s="32"/>
      <c r="L871" s="32">
        <v>2000</v>
      </c>
      <c r="N871" s="36">
        <v>28552</v>
      </c>
      <c r="O871">
        <v>2700</v>
      </c>
      <c r="P871" s="41">
        <f t="shared" si="183"/>
        <v>77090400</v>
      </c>
    </row>
    <row r="872" spans="1:16">
      <c r="A872" s="231" t="s">
        <v>672</v>
      </c>
      <c r="B872" s="307" t="s">
        <v>673</v>
      </c>
      <c r="C872" s="307"/>
      <c r="D872" s="307"/>
      <c r="E872" s="307"/>
      <c r="F872" s="307"/>
      <c r="G872" s="307"/>
      <c r="H872" s="307"/>
      <c r="I872" s="24"/>
      <c r="J872" s="13"/>
      <c r="K872" s="13"/>
      <c r="L872" s="98">
        <f>L873</f>
        <v>29449810000</v>
      </c>
      <c r="M872" s="40" t="e">
        <f>+#REF!-#REF!</f>
        <v>#REF!</v>
      </c>
      <c r="N872" s="36">
        <v>28550</v>
      </c>
      <c r="O872">
        <v>600</v>
      </c>
      <c r="P872" s="41">
        <f t="shared" si="183"/>
        <v>17130000</v>
      </c>
    </row>
    <row r="873" spans="1:16">
      <c r="A873" s="231" t="s">
        <v>674</v>
      </c>
      <c r="B873" s="307" t="s">
        <v>675</v>
      </c>
      <c r="C873" s="307"/>
      <c r="D873" s="307"/>
      <c r="E873" s="307"/>
      <c r="F873" s="307"/>
      <c r="G873" s="307"/>
      <c r="H873" s="307"/>
      <c r="I873" s="24"/>
      <c r="J873" s="13"/>
      <c r="K873" s="13"/>
      <c r="L873" s="98">
        <f>+L874+L877+L884+L897+L905+L913+L924+L927+L932+L936+L939+L942+L945+L948+L951+L956+L959+L962+L969+L976+L979+L984+L995+L998+L1007</f>
        <v>29449810000</v>
      </c>
      <c r="N873" s="39"/>
      <c r="P873" s="41"/>
    </row>
    <row r="874" spans="1:16">
      <c r="A874" s="237" t="s">
        <v>676</v>
      </c>
      <c r="B874" s="346" t="s">
        <v>677</v>
      </c>
      <c r="C874" s="347"/>
      <c r="D874" s="347"/>
      <c r="E874" s="347"/>
      <c r="F874" s="347"/>
      <c r="G874" s="347"/>
      <c r="H874" s="347"/>
      <c r="I874" s="24"/>
      <c r="J874" s="13"/>
      <c r="K874" s="22"/>
      <c r="L874" s="26">
        <f>SUM(L875)</f>
        <v>2400000</v>
      </c>
      <c r="P874" s="41"/>
    </row>
    <row r="875" spans="1:16">
      <c r="A875" s="241"/>
      <c r="B875" s="255">
        <v>1</v>
      </c>
      <c r="C875" s="291" t="s">
        <v>678</v>
      </c>
      <c r="D875" s="291"/>
      <c r="E875" s="291"/>
      <c r="F875" s="291"/>
      <c r="G875" s="291"/>
      <c r="H875" s="291"/>
      <c r="I875" s="34">
        <v>12</v>
      </c>
      <c r="J875" s="34" t="s">
        <v>70</v>
      </c>
      <c r="K875" s="36">
        <v>200000</v>
      </c>
      <c r="L875" s="36">
        <f>I875*K875</f>
        <v>2400000</v>
      </c>
      <c r="P875" s="41">
        <f>SUM(P869:P874)</f>
        <v>110199000</v>
      </c>
    </row>
    <row r="876" spans="1:16">
      <c r="A876" s="30"/>
      <c r="B876" s="52"/>
      <c r="C876" s="289" t="s">
        <v>851</v>
      </c>
      <c r="D876" s="289"/>
      <c r="E876" s="289"/>
      <c r="F876" s="289"/>
      <c r="G876" s="289"/>
      <c r="H876" s="289"/>
      <c r="I876" s="38"/>
      <c r="J876" s="38"/>
      <c r="K876" s="39"/>
      <c r="L876" s="39"/>
      <c r="N876">
        <f>50000000/60565</f>
        <v>825.55931643688598</v>
      </c>
    </row>
    <row r="877" spans="1:16">
      <c r="A877" s="232" t="s">
        <v>679</v>
      </c>
      <c r="B877" s="292" t="s">
        <v>680</v>
      </c>
      <c r="C877" s="292"/>
      <c r="D877" s="292"/>
      <c r="E877" s="292"/>
      <c r="F877" s="292"/>
      <c r="G877" s="292"/>
      <c r="H877" s="292"/>
      <c r="I877" s="24"/>
      <c r="J877" s="24"/>
      <c r="K877" s="32"/>
      <c r="L877" s="94">
        <f>SUM(L878:L883)</f>
        <v>11400000</v>
      </c>
    </row>
    <row r="878" spans="1:16">
      <c r="A878" s="243"/>
      <c r="B878" s="255">
        <v>1</v>
      </c>
      <c r="C878" s="291" t="s">
        <v>681</v>
      </c>
      <c r="D878" s="291"/>
      <c r="E878" s="291"/>
      <c r="F878" s="291"/>
      <c r="G878" s="291"/>
      <c r="H878" s="291"/>
      <c r="I878" s="50">
        <v>12</v>
      </c>
      <c r="J878" s="34"/>
      <c r="K878" s="36">
        <v>350000</v>
      </c>
      <c r="L878" s="36">
        <f>I878*K878</f>
        <v>4200000</v>
      </c>
    </row>
    <row r="879" spans="1:16">
      <c r="A879" s="52"/>
      <c r="B879" s="52"/>
      <c r="C879" s="289" t="s">
        <v>682</v>
      </c>
      <c r="D879" s="289"/>
      <c r="E879" s="289"/>
      <c r="F879" s="289"/>
      <c r="G879" s="289"/>
      <c r="H879" s="289"/>
      <c r="I879" s="51"/>
      <c r="J879" s="38"/>
      <c r="K879" s="39"/>
      <c r="L879" s="39"/>
    </row>
    <row r="880" spans="1:16">
      <c r="A880" s="30"/>
      <c r="B880" s="255">
        <v>2</v>
      </c>
      <c r="C880" s="291" t="s">
        <v>681</v>
      </c>
      <c r="D880" s="291"/>
      <c r="E880" s="291"/>
      <c r="F880" s="291"/>
      <c r="G880" s="291"/>
      <c r="H880" s="291"/>
      <c r="I880" s="50">
        <v>12</v>
      </c>
      <c r="J880" s="34"/>
      <c r="K880" s="36">
        <v>200000</v>
      </c>
      <c r="L880" s="36">
        <f t="shared" ref="L880" si="184">I880*K880</f>
        <v>2400000</v>
      </c>
    </row>
    <row r="881" spans="1:12">
      <c r="A881" s="30"/>
      <c r="B881" s="52"/>
      <c r="C881" s="289" t="s">
        <v>683</v>
      </c>
      <c r="D881" s="289"/>
      <c r="E881" s="289"/>
      <c r="F881" s="289"/>
      <c r="G881" s="289"/>
      <c r="H881" s="289"/>
      <c r="I881" s="51"/>
      <c r="J881" s="38"/>
      <c r="K881" s="39"/>
      <c r="L881" s="39"/>
    </row>
    <row r="882" spans="1:12">
      <c r="A882" s="243"/>
      <c r="B882" s="255">
        <v>3</v>
      </c>
      <c r="C882" s="294" t="s">
        <v>681</v>
      </c>
      <c r="D882" s="294"/>
      <c r="E882" s="294"/>
      <c r="F882" s="294"/>
      <c r="G882" s="294"/>
      <c r="H882" s="294"/>
      <c r="I882" s="50">
        <v>24</v>
      </c>
      <c r="J882" s="34"/>
      <c r="K882" s="36">
        <v>200000</v>
      </c>
      <c r="L882" s="36">
        <f t="shared" ref="L882" si="185">I882*K882</f>
        <v>4800000</v>
      </c>
    </row>
    <row r="883" spans="1:12">
      <c r="A883" s="30"/>
      <c r="B883" s="52"/>
      <c r="C883" s="327" t="s">
        <v>684</v>
      </c>
      <c r="D883" s="327"/>
      <c r="E883" s="327"/>
      <c r="F883" s="327"/>
      <c r="G883" s="327"/>
      <c r="H883" s="327"/>
      <c r="I883" s="51"/>
      <c r="J883" s="38"/>
      <c r="K883" s="39"/>
      <c r="L883" s="39"/>
    </row>
    <row r="884" spans="1:12">
      <c r="A884" s="254" t="s">
        <v>685</v>
      </c>
      <c r="B884" s="292" t="s">
        <v>686</v>
      </c>
      <c r="C884" s="292"/>
      <c r="D884" s="292"/>
      <c r="E884" s="292"/>
      <c r="F884" s="292"/>
      <c r="G884" s="292"/>
      <c r="H884" s="292"/>
      <c r="I884" s="21"/>
      <c r="J884" s="21"/>
      <c r="K884" s="32"/>
      <c r="L884" s="94">
        <f>SUM(L885:L896)</f>
        <v>4687200000</v>
      </c>
    </row>
    <row r="885" spans="1:12">
      <c r="A885" s="255"/>
      <c r="B885" s="101">
        <v>1</v>
      </c>
      <c r="C885" s="291" t="s">
        <v>687</v>
      </c>
      <c r="D885" s="291"/>
      <c r="E885" s="291"/>
      <c r="F885" s="291"/>
      <c r="G885" s="291"/>
      <c r="H885" s="291"/>
      <c r="I885" s="193">
        <f>6*12</f>
        <v>72</v>
      </c>
      <c r="J885" s="193" t="s">
        <v>70</v>
      </c>
      <c r="K885" s="36">
        <v>2700000</v>
      </c>
      <c r="L885" s="36">
        <f>I885*K885</f>
        <v>194400000</v>
      </c>
    </row>
    <row r="886" spans="1:12">
      <c r="A886" s="37"/>
      <c r="B886" s="37"/>
      <c r="C886" s="290" t="s">
        <v>884</v>
      </c>
      <c r="D886" s="290"/>
      <c r="E886" s="290"/>
      <c r="F886" s="290"/>
      <c r="G886" s="290"/>
      <c r="H886" s="290"/>
      <c r="I886" s="194"/>
      <c r="J886" s="194"/>
      <c r="K886" s="39"/>
      <c r="L886" s="39"/>
    </row>
    <row r="887" spans="1:12">
      <c r="A887" s="252"/>
      <c r="B887" s="101">
        <v>2</v>
      </c>
      <c r="C887" s="291" t="s">
        <v>687</v>
      </c>
      <c r="D887" s="291"/>
      <c r="E887" s="291"/>
      <c r="F887" s="291"/>
      <c r="G887" s="291"/>
      <c r="H887" s="291"/>
      <c r="I887" s="193">
        <f>30*12</f>
        <v>360</v>
      </c>
      <c r="J887" s="193" t="s">
        <v>70</v>
      </c>
      <c r="K887" s="36">
        <v>1850000</v>
      </c>
      <c r="L887" s="36">
        <f t="shared" ref="L887" si="186">I887*K887</f>
        <v>666000000</v>
      </c>
    </row>
    <row r="888" spans="1:12">
      <c r="A888" s="37"/>
      <c r="B888" s="52"/>
      <c r="C888" s="289" t="s">
        <v>885</v>
      </c>
      <c r="D888" s="289"/>
      <c r="E888" s="289"/>
      <c r="F888" s="289"/>
      <c r="G888" s="289"/>
      <c r="H888" s="289"/>
      <c r="I888" s="194"/>
      <c r="J888" s="194"/>
      <c r="K888" s="39"/>
      <c r="L888" s="39"/>
    </row>
    <row r="889" spans="1:12">
      <c r="A889" s="252"/>
      <c r="B889" s="102">
        <v>3</v>
      </c>
      <c r="C889" s="290" t="s">
        <v>687</v>
      </c>
      <c r="D889" s="290"/>
      <c r="E889" s="290"/>
      <c r="F889" s="290"/>
      <c r="G889" s="290"/>
      <c r="H889" s="290"/>
      <c r="I889" s="193">
        <f>11*12</f>
        <v>132</v>
      </c>
      <c r="J889" s="193" t="s">
        <v>70</v>
      </c>
      <c r="K889" s="36">
        <v>6125000</v>
      </c>
      <c r="L889" s="36">
        <f t="shared" ref="L889" si="187">I889*K889</f>
        <v>808500000</v>
      </c>
    </row>
    <row r="890" spans="1:12">
      <c r="A890" s="37"/>
      <c r="B890" s="37"/>
      <c r="C890" s="290" t="s">
        <v>886</v>
      </c>
      <c r="D890" s="290"/>
      <c r="E890" s="290"/>
      <c r="F890" s="290"/>
      <c r="G890" s="290"/>
      <c r="H890" s="290"/>
      <c r="I890" s="194"/>
      <c r="J890" s="194"/>
      <c r="K890" s="39"/>
      <c r="L890" s="39"/>
    </row>
    <row r="891" spans="1:12">
      <c r="A891" s="252"/>
      <c r="B891" s="101">
        <v>4</v>
      </c>
      <c r="C891" s="291" t="s">
        <v>687</v>
      </c>
      <c r="D891" s="291"/>
      <c r="E891" s="291"/>
      <c r="F891" s="291"/>
      <c r="G891" s="291"/>
      <c r="H891" s="291"/>
      <c r="I891" s="193">
        <f>2*12</f>
        <v>24</v>
      </c>
      <c r="J891" s="193" t="s">
        <v>70</v>
      </c>
      <c r="K891" s="36">
        <v>10000000</v>
      </c>
      <c r="L891" s="36">
        <f t="shared" ref="L891" si="188">I891*K891</f>
        <v>240000000</v>
      </c>
    </row>
    <row r="892" spans="1:12">
      <c r="A892" s="37"/>
      <c r="B892" s="52"/>
      <c r="C892" s="289" t="s">
        <v>887</v>
      </c>
      <c r="D892" s="289"/>
      <c r="E892" s="289"/>
      <c r="F892" s="289"/>
      <c r="G892" s="289"/>
      <c r="H892" s="289"/>
      <c r="I892" s="194"/>
      <c r="J892" s="194"/>
      <c r="K892" s="39"/>
      <c r="L892" s="39"/>
    </row>
    <row r="893" spans="1:12">
      <c r="A893" s="252"/>
      <c r="B893" s="102">
        <v>5</v>
      </c>
      <c r="C893" s="290" t="s">
        <v>687</v>
      </c>
      <c r="D893" s="290"/>
      <c r="E893" s="290"/>
      <c r="F893" s="290"/>
      <c r="G893" s="290"/>
      <c r="H893" s="290"/>
      <c r="I893" s="193">
        <f>93*12</f>
        <v>1116</v>
      </c>
      <c r="J893" s="193" t="s">
        <v>70</v>
      </c>
      <c r="K893" s="36">
        <v>1925000</v>
      </c>
      <c r="L893" s="36">
        <f t="shared" ref="L893" si="189">I893*K893</f>
        <v>2148300000</v>
      </c>
    </row>
    <row r="894" spans="1:12">
      <c r="A894" s="37"/>
      <c r="B894" s="52"/>
      <c r="C894" s="289" t="s">
        <v>920</v>
      </c>
      <c r="D894" s="289"/>
      <c r="E894" s="289"/>
      <c r="F894" s="289"/>
      <c r="G894" s="289"/>
      <c r="H894" s="289"/>
      <c r="I894" s="194"/>
      <c r="J894" s="194"/>
      <c r="K894" s="39"/>
      <c r="L894" s="39"/>
    </row>
    <row r="895" spans="1:12">
      <c r="A895" s="37"/>
      <c r="B895" s="252">
        <v>6</v>
      </c>
      <c r="C895" s="182" t="s">
        <v>915</v>
      </c>
      <c r="D895" s="165"/>
      <c r="E895" s="165"/>
      <c r="F895" s="165"/>
      <c r="G895" s="165"/>
      <c r="H895" s="166"/>
      <c r="I895" s="193">
        <v>2</v>
      </c>
      <c r="J895" s="193" t="s">
        <v>759</v>
      </c>
      <c r="K895" s="36">
        <v>315000000</v>
      </c>
      <c r="L895" s="36">
        <f>+I895*K895</f>
        <v>630000000</v>
      </c>
    </row>
    <row r="896" spans="1:12">
      <c r="A896" s="37"/>
      <c r="B896" s="37"/>
      <c r="C896" s="167"/>
      <c r="D896" s="168"/>
      <c r="E896" s="168"/>
      <c r="F896" s="168"/>
      <c r="G896" s="168"/>
      <c r="H896" s="169"/>
      <c r="I896" s="194"/>
      <c r="J896" s="194"/>
      <c r="K896" s="39"/>
      <c r="L896" s="39"/>
    </row>
    <row r="897" spans="1:12">
      <c r="A897" s="231" t="s">
        <v>688</v>
      </c>
      <c r="B897" s="292" t="s">
        <v>689</v>
      </c>
      <c r="C897" s="292"/>
      <c r="D897" s="292"/>
      <c r="E897" s="292"/>
      <c r="F897" s="292"/>
      <c r="G897" s="292"/>
      <c r="H897" s="292"/>
      <c r="I897" s="103"/>
      <c r="J897" s="103"/>
      <c r="K897" s="32"/>
      <c r="L897" s="94">
        <f>SUM(L898:L901)</f>
        <v>2911800000</v>
      </c>
    </row>
    <row r="898" spans="1:12">
      <c r="A898" s="255"/>
      <c r="B898" s="255">
        <v>1</v>
      </c>
      <c r="C898" s="291" t="s">
        <v>690</v>
      </c>
      <c r="D898" s="291"/>
      <c r="E898" s="291"/>
      <c r="F898" s="291"/>
      <c r="G898" s="291"/>
      <c r="H898" s="291"/>
      <c r="I898" s="193">
        <v>12</v>
      </c>
      <c r="J898" s="193" t="s">
        <v>691</v>
      </c>
      <c r="K898" s="36">
        <f>36000000-350000</f>
        <v>35650000</v>
      </c>
      <c r="L898" s="36">
        <f>I898*K898</f>
        <v>427800000</v>
      </c>
    </row>
    <row r="899" spans="1:12">
      <c r="A899" s="37"/>
      <c r="B899" s="52"/>
      <c r="C899" s="289" t="s">
        <v>922</v>
      </c>
      <c r="D899" s="289"/>
      <c r="E899" s="289"/>
      <c r="F899" s="289"/>
      <c r="G899" s="289"/>
      <c r="H899" s="289"/>
      <c r="I899" s="194"/>
      <c r="J899" s="194"/>
      <c r="K899" s="39"/>
      <c r="L899" s="39"/>
    </row>
    <row r="900" spans="1:12">
      <c r="A900" s="252"/>
      <c r="B900" s="255">
        <v>2</v>
      </c>
      <c r="C900" s="291" t="s">
        <v>693</v>
      </c>
      <c r="D900" s="291"/>
      <c r="E900" s="291"/>
      <c r="F900" s="291"/>
      <c r="G900" s="291"/>
      <c r="H900" s="291"/>
      <c r="I900" s="193">
        <v>12</v>
      </c>
      <c r="J900" s="193" t="s">
        <v>691</v>
      </c>
      <c r="K900" s="36">
        <v>207000000</v>
      </c>
      <c r="L900" s="36">
        <f>I900*K900</f>
        <v>2484000000</v>
      </c>
    </row>
    <row r="901" spans="1:12">
      <c r="A901" s="52"/>
      <c r="B901" s="52"/>
      <c r="C901" s="289" t="s">
        <v>694</v>
      </c>
      <c r="D901" s="289"/>
      <c r="E901" s="289"/>
      <c r="F901" s="289"/>
      <c r="G901" s="289"/>
      <c r="H901" s="289"/>
      <c r="I901" s="51"/>
      <c r="J901" s="51"/>
      <c r="K901" s="39"/>
      <c r="L901" s="39"/>
    </row>
    <row r="902" spans="1:12">
      <c r="A902" s="232" t="s">
        <v>695</v>
      </c>
      <c r="B902" s="292" t="s">
        <v>696</v>
      </c>
      <c r="C902" s="292"/>
      <c r="D902" s="292"/>
      <c r="E902" s="292"/>
      <c r="F902" s="292"/>
      <c r="G902" s="292"/>
      <c r="H902" s="292"/>
      <c r="I902" s="103"/>
      <c r="J902" s="24"/>
      <c r="K902" s="32"/>
      <c r="L902" s="94"/>
    </row>
    <row r="903" spans="1:12">
      <c r="A903" s="255"/>
      <c r="B903" s="255">
        <v>1</v>
      </c>
      <c r="C903" s="291" t="s">
        <v>697</v>
      </c>
      <c r="D903" s="291"/>
      <c r="E903" s="291"/>
      <c r="F903" s="291"/>
      <c r="G903" s="291"/>
      <c r="H903" s="291"/>
      <c r="I903" s="50"/>
      <c r="J903" s="34"/>
      <c r="K903" s="36"/>
      <c r="L903" s="36"/>
    </row>
    <row r="904" spans="1:12">
      <c r="A904" s="52"/>
      <c r="B904" s="52"/>
      <c r="C904" s="289" t="s">
        <v>698</v>
      </c>
      <c r="D904" s="289"/>
      <c r="E904" s="289"/>
      <c r="F904" s="289"/>
      <c r="G904" s="289"/>
      <c r="H904" s="289"/>
      <c r="I904" s="51"/>
      <c r="J904" s="38"/>
      <c r="K904" s="39"/>
      <c r="L904" s="39"/>
    </row>
    <row r="905" spans="1:12">
      <c r="A905" s="254" t="s">
        <v>699</v>
      </c>
      <c r="B905" s="386" t="s">
        <v>700</v>
      </c>
      <c r="C905" s="386"/>
      <c r="D905" s="386"/>
      <c r="E905" s="386"/>
      <c r="F905" s="386"/>
      <c r="G905" s="386"/>
      <c r="H905" s="386"/>
      <c r="I905" s="24"/>
      <c r="J905" s="24"/>
      <c r="K905" s="32"/>
      <c r="L905" s="94">
        <f>SUM(L906:L912)</f>
        <v>3405360000</v>
      </c>
    </row>
    <row r="906" spans="1:12">
      <c r="A906" s="252"/>
      <c r="B906" s="101">
        <v>1</v>
      </c>
      <c r="C906" s="291" t="s">
        <v>701</v>
      </c>
      <c r="D906" s="291"/>
      <c r="E906" s="291"/>
      <c r="F906" s="291"/>
      <c r="G906" s="291"/>
      <c r="H906" s="291"/>
      <c r="I906" s="193">
        <f>17*12</f>
        <v>204</v>
      </c>
      <c r="J906" s="193" t="s">
        <v>70</v>
      </c>
      <c r="K906" s="36">
        <v>1850000</v>
      </c>
      <c r="L906" s="36">
        <f>I906*K906</f>
        <v>377400000</v>
      </c>
    </row>
    <row r="907" spans="1:12">
      <c r="A907" s="37"/>
      <c r="B907" s="105"/>
      <c r="C907" s="289" t="s">
        <v>880</v>
      </c>
      <c r="D907" s="289"/>
      <c r="E907" s="289"/>
      <c r="F907" s="289"/>
      <c r="G907" s="289"/>
      <c r="H907" s="289"/>
      <c r="I907" s="194"/>
      <c r="J907" s="194"/>
      <c r="K907" s="39"/>
      <c r="L907" s="39"/>
    </row>
    <row r="908" spans="1:12">
      <c r="A908" s="252"/>
      <c r="B908" s="102">
        <v>2</v>
      </c>
      <c r="C908" s="290" t="s">
        <v>701</v>
      </c>
      <c r="D908" s="290"/>
      <c r="E908" s="290"/>
      <c r="F908" s="290"/>
      <c r="G908" s="290"/>
      <c r="H908" s="290"/>
      <c r="I908" s="193">
        <f>32*12</f>
        <v>384</v>
      </c>
      <c r="J908" s="193" t="s">
        <v>70</v>
      </c>
      <c r="K908" s="36">
        <v>1950000</v>
      </c>
      <c r="L908" s="36">
        <f t="shared" ref="L908" si="190">I908*K908</f>
        <v>748800000</v>
      </c>
    </row>
    <row r="909" spans="1:12">
      <c r="A909" s="37"/>
      <c r="B909" s="105"/>
      <c r="C909" s="289" t="s">
        <v>879</v>
      </c>
      <c r="D909" s="289"/>
      <c r="E909" s="289"/>
      <c r="F909" s="289"/>
      <c r="G909" s="289"/>
      <c r="H909" s="289"/>
      <c r="I909" s="194"/>
      <c r="J909" s="194"/>
      <c r="K909" s="39"/>
      <c r="L909" s="39"/>
    </row>
    <row r="910" spans="1:12">
      <c r="A910" s="252"/>
      <c r="B910" s="101">
        <v>3</v>
      </c>
      <c r="C910" s="291" t="s">
        <v>701</v>
      </c>
      <c r="D910" s="291"/>
      <c r="E910" s="291"/>
      <c r="F910" s="291"/>
      <c r="G910" s="291"/>
      <c r="H910" s="291"/>
      <c r="I910" s="193">
        <f>96*12</f>
        <v>1152</v>
      </c>
      <c r="J910" s="193" t="s">
        <v>70</v>
      </c>
      <c r="K910" s="36">
        <v>1550000</v>
      </c>
      <c r="L910" s="36">
        <f t="shared" ref="L910" si="191">I910*K910</f>
        <v>1785600000</v>
      </c>
    </row>
    <row r="911" spans="1:12">
      <c r="A911" s="37"/>
      <c r="B911" s="52"/>
      <c r="C911" s="289" t="s">
        <v>878</v>
      </c>
      <c r="D911" s="289"/>
      <c r="E911" s="289"/>
      <c r="F911" s="289"/>
      <c r="G911" s="289"/>
      <c r="H911" s="289"/>
      <c r="I911" s="194"/>
      <c r="J911" s="194"/>
      <c r="K911" s="39"/>
      <c r="L911" s="39"/>
    </row>
    <row r="912" spans="1:12">
      <c r="A912" s="37"/>
      <c r="B912" s="253">
        <v>4</v>
      </c>
      <c r="C912" s="291" t="s">
        <v>919</v>
      </c>
      <c r="D912" s="291"/>
      <c r="E912" s="291"/>
      <c r="F912" s="291"/>
      <c r="G912" s="291"/>
      <c r="H912" s="291"/>
      <c r="I912" s="193">
        <v>2</v>
      </c>
      <c r="J912" s="189" t="s">
        <v>759</v>
      </c>
      <c r="K912" s="36">
        <v>246780000</v>
      </c>
      <c r="L912" s="36">
        <f>+I912*K912</f>
        <v>493560000</v>
      </c>
    </row>
    <row r="913" spans="1:12">
      <c r="A913" s="231" t="s">
        <v>702</v>
      </c>
      <c r="B913" s="321" t="s">
        <v>703</v>
      </c>
      <c r="C913" s="321"/>
      <c r="D913" s="321"/>
      <c r="E913" s="321"/>
      <c r="F913" s="321"/>
      <c r="G913" s="321"/>
      <c r="H913" s="321"/>
      <c r="I913" s="24"/>
      <c r="J913" s="13"/>
      <c r="K913" s="13"/>
      <c r="L913" s="23">
        <f>SUM(L914:L923)</f>
        <v>318456000</v>
      </c>
    </row>
    <row r="914" spans="1:12">
      <c r="A914" s="255"/>
      <c r="B914" s="255">
        <v>1</v>
      </c>
      <c r="C914" s="291" t="s">
        <v>704</v>
      </c>
      <c r="D914" s="291"/>
      <c r="E914" s="291"/>
      <c r="F914" s="291"/>
      <c r="G914" s="291"/>
      <c r="H914" s="291"/>
      <c r="I914" s="193">
        <f>4*12</f>
        <v>48</v>
      </c>
      <c r="J914" s="193" t="s">
        <v>705</v>
      </c>
      <c r="K914" s="36">
        <v>4430000</v>
      </c>
      <c r="L914" s="36">
        <f>I914*K914</f>
        <v>212640000</v>
      </c>
    </row>
    <row r="915" spans="1:12">
      <c r="A915" s="37"/>
      <c r="B915" s="52"/>
      <c r="C915" s="289" t="s">
        <v>898</v>
      </c>
      <c r="D915" s="289"/>
      <c r="E915" s="289"/>
      <c r="F915" s="289"/>
      <c r="G915" s="289"/>
      <c r="H915" s="289"/>
      <c r="I915" s="194"/>
      <c r="J915" s="194"/>
      <c r="K915" s="39"/>
      <c r="L915" s="39"/>
    </row>
    <row r="916" spans="1:12">
      <c r="A916" s="252"/>
      <c r="B916" s="106">
        <v>2</v>
      </c>
      <c r="C916" s="291" t="s">
        <v>704</v>
      </c>
      <c r="D916" s="291"/>
      <c r="E916" s="291"/>
      <c r="F916" s="291"/>
      <c r="G916" s="291"/>
      <c r="H916" s="291"/>
      <c r="I916" s="199">
        <v>12</v>
      </c>
      <c r="J916" s="193" t="s">
        <v>705</v>
      </c>
      <c r="K916" s="43">
        <v>4920000</v>
      </c>
      <c r="L916" s="36">
        <f t="shared" ref="L916" si="192">I916*K916</f>
        <v>59040000</v>
      </c>
    </row>
    <row r="917" spans="1:12">
      <c r="A917" s="37"/>
      <c r="B917" s="107"/>
      <c r="C917" s="289" t="s">
        <v>706</v>
      </c>
      <c r="D917" s="289"/>
      <c r="E917" s="289"/>
      <c r="F917" s="289"/>
      <c r="G917" s="289"/>
      <c r="H917" s="289"/>
      <c r="I917" s="194"/>
      <c r="J917" s="194"/>
      <c r="K917" s="39"/>
      <c r="L917" s="39"/>
    </row>
    <row r="918" spans="1:12">
      <c r="A918" s="243"/>
      <c r="B918" s="255">
        <v>3</v>
      </c>
      <c r="C918" s="291" t="s">
        <v>704</v>
      </c>
      <c r="D918" s="291"/>
      <c r="E918" s="291"/>
      <c r="F918" s="291"/>
      <c r="G918" s="291"/>
      <c r="H918" s="291"/>
      <c r="I918" s="199">
        <v>12</v>
      </c>
      <c r="J918" s="193" t="s">
        <v>705</v>
      </c>
      <c r="K918" s="43">
        <v>1383000</v>
      </c>
      <c r="L918" s="36">
        <f t="shared" ref="L918" si="193">I918*K918</f>
        <v>16596000</v>
      </c>
    </row>
    <row r="919" spans="1:12">
      <c r="A919" s="30"/>
      <c r="B919" s="52"/>
      <c r="C919" s="289" t="s">
        <v>707</v>
      </c>
      <c r="D919" s="289"/>
      <c r="E919" s="289"/>
      <c r="F919" s="289"/>
      <c r="G919" s="289"/>
      <c r="H919" s="289"/>
      <c r="I919" s="194"/>
      <c r="J919" s="194"/>
      <c r="K919" s="39"/>
      <c r="L919" s="39"/>
    </row>
    <row r="920" spans="1:12">
      <c r="A920" s="243"/>
      <c r="B920" s="255">
        <v>4</v>
      </c>
      <c r="C920" s="294" t="s">
        <v>708</v>
      </c>
      <c r="D920" s="294"/>
      <c r="E920" s="294"/>
      <c r="F920" s="294"/>
      <c r="G920" s="294"/>
      <c r="H920" s="294"/>
      <c r="I920" s="199">
        <f>2*12</f>
        <v>24</v>
      </c>
      <c r="J920" s="193" t="s">
        <v>705</v>
      </c>
      <c r="K920" s="43">
        <v>150000</v>
      </c>
      <c r="L920" s="36">
        <f t="shared" ref="L920" si="194">I920*K920</f>
        <v>3600000</v>
      </c>
    </row>
    <row r="921" spans="1:12">
      <c r="A921" s="30"/>
      <c r="B921" s="52"/>
      <c r="C921" s="289" t="s">
        <v>180</v>
      </c>
      <c r="D921" s="289"/>
      <c r="E921" s="289"/>
      <c r="F921" s="289"/>
      <c r="G921" s="289"/>
      <c r="H921" s="289"/>
      <c r="I921" s="194"/>
      <c r="J921" s="194"/>
      <c r="K921" s="39"/>
      <c r="L921" s="39"/>
    </row>
    <row r="922" spans="1:12">
      <c r="A922" s="243"/>
      <c r="B922" s="255">
        <v>5</v>
      </c>
      <c r="C922" s="291" t="s">
        <v>709</v>
      </c>
      <c r="D922" s="291"/>
      <c r="E922" s="291"/>
      <c r="F922" s="291"/>
      <c r="G922" s="291"/>
      <c r="H922" s="291"/>
      <c r="I922" s="199">
        <v>1</v>
      </c>
      <c r="J922" s="199" t="s">
        <v>62</v>
      </c>
      <c r="K922" s="43">
        <f>6*K914</f>
        <v>26580000</v>
      </c>
      <c r="L922" s="36">
        <f t="shared" ref="L922" si="195">I922*K922</f>
        <v>26580000</v>
      </c>
    </row>
    <row r="923" spans="1:12">
      <c r="A923" s="30"/>
      <c r="B923" s="52"/>
      <c r="C923" s="289" t="s">
        <v>899</v>
      </c>
      <c r="D923" s="289"/>
      <c r="E923" s="289"/>
      <c r="F923" s="289"/>
      <c r="G923" s="289"/>
      <c r="H923" s="289"/>
      <c r="I923" s="194"/>
      <c r="J923" s="194"/>
      <c r="K923" s="39"/>
      <c r="L923" s="39"/>
    </row>
    <row r="924" spans="1:12">
      <c r="A924" s="231" t="s">
        <v>896</v>
      </c>
      <c r="B924" s="321" t="s">
        <v>897</v>
      </c>
      <c r="C924" s="321"/>
      <c r="D924" s="321"/>
      <c r="E924" s="321"/>
      <c r="F924" s="321"/>
      <c r="G924" s="321"/>
      <c r="H924" s="321"/>
      <c r="I924" s="103"/>
      <c r="J924" s="24"/>
      <c r="K924" s="32"/>
      <c r="L924" s="94">
        <f>SUM(L925)</f>
        <v>353400000</v>
      </c>
    </row>
    <row r="925" spans="1:12">
      <c r="A925" s="113"/>
      <c r="B925" s="119">
        <v>1</v>
      </c>
      <c r="C925" s="294" t="s">
        <v>900</v>
      </c>
      <c r="D925" s="294"/>
      <c r="E925" s="294"/>
      <c r="F925" s="294"/>
      <c r="G925" s="294"/>
      <c r="H925" s="294"/>
      <c r="I925" s="34">
        <v>120</v>
      </c>
      <c r="J925" s="34" t="s">
        <v>70</v>
      </c>
      <c r="K925" s="36">
        <v>2945000</v>
      </c>
      <c r="L925" s="36">
        <f>I925*K925</f>
        <v>353400000</v>
      </c>
    </row>
    <row r="926" spans="1:12">
      <c r="A926" s="52"/>
      <c r="B926" s="52"/>
      <c r="C926" s="239"/>
      <c r="D926" s="240"/>
      <c r="E926" s="240"/>
      <c r="F926" s="240"/>
      <c r="G926" s="240"/>
      <c r="H926" s="240"/>
      <c r="I926" s="51"/>
      <c r="J926" s="38"/>
      <c r="K926" s="39"/>
      <c r="L926" s="39"/>
    </row>
    <row r="927" spans="1:12">
      <c r="A927" s="247" t="s">
        <v>711</v>
      </c>
      <c r="B927" s="384" t="s">
        <v>712</v>
      </c>
      <c r="C927" s="385"/>
      <c r="D927" s="385"/>
      <c r="E927" s="385"/>
      <c r="F927" s="385"/>
      <c r="G927" s="385"/>
      <c r="H927" s="385"/>
      <c r="I927" s="103"/>
      <c r="J927" s="24"/>
      <c r="K927" s="32"/>
      <c r="L927" s="94">
        <f>SUM(L928:L931)</f>
        <v>152200000</v>
      </c>
    </row>
    <row r="928" spans="1:12">
      <c r="A928" s="255"/>
      <c r="B928" s="255">
        <v>1</v>
      </c>
      <c r="C928" s="294" t="s">
        <v>713</v>
      </c>
      <c r="D928" s="294"/>
      <c r="E928" s="294"/>
      <c r="F928" s="294"/>
      <c r="G928" s="294"/>
      <c r="H928" s="294"/>
      <c r="I928" s="193">
        <f>7*12</f>
        <v>84</v>
      </c>
      <c r="J928" s="189" t="s">
        <v>70</v>
      </c>
      <c r="K928" s="36">
        <v>1550000</v>
      </c>
      <c r="L928" s="36">
        <f>I928*K928</f>
        <v>130200000</v>
      </c>
    </row>
    <row r="929" spans="1:12">
      <c r="A929" s="37"/>
      <c r="B929" s="52"/>
      <c r="C929" s="327" t="s">
        <v>881</v>
      </c>
      <c r="D929" s="327"/>
      <c r="E929" s="327"/>
      <c r="F929" s="327"/>
      <c r="G929" s="327"/>
      <c r="H929" s="327"/>
      <c r="I929" s="194"/>
      <c r="J929" s="191"/>
      <c r="K929" s="39"/>
      <c r="L929" s="39"/>
    </row>
    <row r="930" spans="1:12">
      <c r="A930" s="30"/>
      <c r="B930" s="255">
        <v>2</v>
      </c>
      <c r="C930" s="291" t="s">
        <v>919</v>
      </c>
      <c r="D930" s="291"/>
      <c r="E930" s="291"/>
      <c r="F930" s="291"/>
      <c r="G930" s="291"/>
      <c r="H930" s="291"/>
      <c r="I930" s="193">
        <v>2</v>
      </c>
      <c r="J930" s="189" t="s">
        <v>89</v>
      </c>
      <c r="K930" s="36">
        <v>11000000</v>
      </c>
      <c r="L930" s="36">
        <f>+I930*K930</f>
        <v>22000000</v>
      </c>
    </row>
    <row r="931" spans="1:12">
      <c r="A931" s="30"/>
      <c r="B931" s="63"/>
      <c r="C931" s="244"/>
      <c r="D931" s="245"/>
      <c r="E931" s="245"/>
      <c r="F931" s="245"/>
      <c r="G931" s="245"/>
      <c r="H931" s="246"/>
      <c r="I931" s="194"/>
      <c r="J931" s="191"/>
      <c r="K931" s="39"/>
      <c r="L931" s="39"/>
    </row>
    <row r="932" spans="1:12">
      <c r="A932" s="248" t="s">
        <v>714</v>
      </c>
      <c r="B932" s="384" t="s">
        <v>715</v>
      </c>
      <c r="C932" s="385"/>
      <c r="D932" s="385"/>
      <c r="E932" s="385"/>
      <c r="F932" s="385"/>
      <c r="G932" s="385"/>
      <c r="H932" s="385"/>
      <c r="I932" s="103"/>
      <c r="J932" s="13"/>
      <c r="K932" s="13"/>
      <c r="L932" s="23">
        <f>SUM(L933:L935)</f>
        <v>290400000</v>
      </c>
    </row>
    <row r="933" spans="1:12">
      <c r="A933" s="255"/>
      <c r="B933" s="255">
        <v>1</v>
      </c>
      <c r="C933" s="294" t="s">
        <v>716</v>
      </c>
      <c r="D933" s="294"/>
      <c r="E933" s="294"/>
      <c r="F933" s="294"/>
      <c r="G933" s="294"/>
      <c r="H933" s="294"/>
      <c r="I933" s="193">
        <f>13*12</f>
        <v>156</v>
      </c>
      <c r="J933" s="189" t="s">
        <v>70</v>
      </c>
      <c r="K933" s="36">
        <v>1600000</v>
      </c>
      <c r="L933" s="36">
        <f>I933*K933</f>
        <v>249600000</v>
      </c>
    </row>
    <row r="934" spans="1:12">
      <c r="A934" s="37"/>
      <c r="B934" s="52"/>
      <c r="C934" s="327" t="s">
        <v>882</v>
      </c>
      <c r="D934" s="327"/>
      <c r="E934" s="327"/>
      <c r="F934" s="327"/>
      <c r="G934" s="327"/>
      <c r="H934" s="327"/>
      <c r="I934" s="194"/>
      <c r="J934" s="191"/>
      <c r="K934" s="39"/>
      <c r="L934" s="39"/>
    </row>
    <row r="935" spans="1:12">
      <c r="A935" s="30"/>
      <c r="B935" s="255">
        <v>2</v>
      </c>
      <c r="C935" s="291" t="s">
        <v>919</v>
      </c>
      <c r="D935" s="291"/>
      <c r="E935" s="291"/>
      <c r="F935" s="291"/>
      <c r="G935" s="291"/>
      <c r="H935" s="291"/>
      <c r="I935" s="193">
        <v>2</v>
      </c>
      <c r="J935" s="189" t="s">
        <v>89</v>
      </c>
      <c r="K935" s="36">
        <v>20400000</v>
      </c>
      <c r="L935" s="36">
        <f>+I935*K935</f>
        <v>40800000</v>
      </c>
    </row>
    <row r="936" spans="1:12">
      <c r="A936" s="248" t="s">
        <v>717</v>
      </c>
      <c r="B936" s="384" t="s">
        <v>718</v>
      </c>
      <c r="C936" s="385"/>
      <c r="D936" s="385"/>
      <c r="E936" s="385"/>
      <c r="F936" s="385"/>
      <c r="G936" s="385"/>
      <c r="H936" s="385"/>
      <c r="I936" s="50"/>
      <c r="J936" s="13"/>
      <c r="K936" s="13"/>
      <c r="L936" s="23">
        <f>SUM(L937)</f>
        <v>45000000</v>
      </c>
    </row>
    <row r="937" spans="1:12">
      <c r="A937" s="255"/>
      <c r="B937" s="255">
        <v>1</v>
      </c>
      <c r="C937" s="294" t="s">
        <v>719</v>
      </c>
      <c r="D937" s="294"/>
      <c r="E937" s="294"/>
      <c r="F937" s="294"/>
      <c r="G937" s="294"/>
      <c r="H937" s="294"/>
      <c r="I937" s="50">
        <v>1</v>
      </c>
      <c r="J937" s="34" t="s">
        <v>635</v>
      </c>
      <c r="K937" s="36">
        <v>45000000</v>
      </c>
      <c r="L937" s="104">
        <f>I937*K937</f>
        <v>45000000</v>
      </c>
    </row>
    <row r="938" spans="1:12">
      <c r="A938" s="37"/>
      <c r="B938" s="52"/>
      <c r="C938" s="327" t="s">
        <v>720</v>
      </c>
      <c r="D938" s="327"/>
      <c r="E938" s="327"/>
      <c r="F938" s="327"/>
      <c r="G938" s="327"/>
      <c r="H938" s="327"/>
      <c r="I938" s="51"/>
      <c r="J938" s="38"/>
      <c r="K938" s="39"/>
      <c r="L938" s="39"/>
    </row>
    <row r="939" spans="1:12">
      <c r="A939" s="250" t="s">
        <v>721</v>
      </c>
      <c r="B939" s="346" t="s">
        <v>722</v>
      </c>
      <c r="C939" s="347"/>
      <c r="D939" s="347"/>
      <c r="E939" s="347"/>
      <c r="F939" s="347"/>
      <c r="G939" s="347"/>
      <c r="H939" s="347"/>
      <c r="I939" s="103"/>
      <c r="J939" s="13"/>
      <c r="K939" s="22"/>
      <c r="L939" s="26">
        <f>SUM(L940)</f>
        <v>1750000</v>
      </c>
    </row>
    <row r="940" spans="1:12">
      <c r="A940" s="241"/>
      <c r="B940" s="241">
        <v>1</v>
      </c>
      <c r="C940" s="333" t="s">
        <v>723</v>
      </c>
      <c r="D940" s="334"/>
      <c r="E940" s="334"/>
      <c r="F940" s="334"/>
      <c r="G940" s="334"/>
      <c r="H940" s="334"/>
      <c r="I940" s="50">
        <v>1</v>
      </c>
      <c r="J940" s="34" t="s">
        <v>635</v>
      </c>
      <c r="K940" s="36">
        <v>1750000</v>
      </c>
      <c r="L940" s="36">
        <f>I940*K940</f>
        <v>1750000</v>
      </c>
    </row>
    <row r="941" spans="1:12">
      <c r="A941" s="37"/>
      <c r="B941" s="52"/>
      <c r="C941" s="327" t="s">
        <v>180</v>
      </c>
      <c r="D941" s="327"/>
      <c r="E941" s="327"/>
      <c r="F941" s="327"/>
      <c r="G941" s="327"/>
      <c r="H941" s="327"/>
      <c r="I941" s="89"/>
      <c r="J941" s="42"/>
      <c r="K941" s="42"/>
      <c r="L941" s="42"/>
    </row>
    <row r="942" spans="1:12">
      <c r="A942" s="231" t="s">
        <v>724</v>
      </c>
      <c r="B942" s="321" t="s">
        <v>725</v>
      </c>
      <c r="C942" s="321"/>
      <c r="D942" s="321"/>
      <c r="E942" s="321"/>
      <c r="F942" s="321"/>
      <c r="G942" s="321"/>
      <c r="H942" s="321"/>
      <c r="I942" s="103"/>
      <c r="J942" s="24"/>
      <c r="K942" s="24"/>
      <c r="L942" s="110">
        <f>SUM(L943)</f>
        <v>10000000</v>
      </c>
    </row>
    <row r="943" spans="1:12">
      <c r="A943" s="252"/>
      <c r="B943" s="255">
        <v>1</v>
      </c>
      <c r="C943" s="291" t="s">
        <v>726</v>
      </c>
      <c r="D943" s="291"/>
      <c r="E943" s="291"/>
      <c r="F943" s="291"/>
      <c r="G943" s="291"/>
      <c r="H943" s="291"/>
      <c r="I943" s="50">
        <v>1</v>
      </c>
      <c r="J943" s="34" t="s">
        <v>62</v>
      </c>
      <c r="K943" s="36">
        <v>10000000</v>
      </c>
      <c r="L943" s="36">
        <f>I943*K943</f>
        <v>10000000</v>
      </c>
    </row>
    <row r="944" spans="1:12">
      <c r="A944" s="37"/>
      <c r="B944" s="107"/>
      <c r="C944" s="289" t="s">
        <v>180</v>
      </c>
      <c r="D944" s="289"/>
      <c r="E944" s="289"/>
      <c r="F944" s="289"/>
      <c r="G944" s="289"/>
      <c r="H944" s="289"/>
      <c r="I944" s="51"/>
      <c r="J944" s="38"/>
      <c r="K944" s="39"/>
      <c r="L944" s="39"/>
    </row>
    <row r="945" spans="1:12">
      <c r="A945" s="231" t="s">
        <v>727</v>
      </c>
      <c r="B945" s="366" t="s">
        <v>728</v>
      </c>
      <c r="C945" s="321"/>
      <c r="D945" s="321"/>
      <c r="E945" s="321"/>
      <c r="F945" s="321"/>
      <c r="G945" s="321"/>
      <c r="H945" s="321"/>
      <c r="I945" s="103"/>
      <c r="J945" s="24"/>
      <c r="K945" s="32"/>
      <c r="L945" s="94">
        <f>SUM(L946:L947)</f>
        <v>16800000</v>
      </c>
    </row>
    <row r="946" spans="1:12">
      <c r="A946" s="30"/>
      <c r="B946" s="255">
        <v>1</v>
      </c>
      <c r="C946" s="291" t="s">
        <v>729</v>
      </c>
      <c r="D946" s="291"/>
      <c r="E946" s="291"/>
      <c r="F946" s="291"/>
      <c r="G946" s="291"/>
      <c r="H946" s="291"/>
      <c r="I946" s="50">
        <v>12</v>
      </c>
      <c r="J946" s="34" t="s">
        <v>89</v>
      </c>
      <c r="K946" s="36">
        <v>1400000</v>
      </c>
      <c r="L946" s="36">
        <f>I946*K946</f>
        <v>16800000</v>
      </c>
    </row>
    <row r="947" spans="1:12">
      <c r="A947" s="63"/>
      <c r="B947" s="52"/>
      <c r="C947" s="289"/>
      <c r="D947" s="289"/>
      <c r="E947" s="289"/>
      <c r="F947" s="289"/>
      <c r="G947" s="289"/>
      <c r="H947" s="289"/>
      <c r="I947" s="51"/>
      <c r="J947" s="38"/>
      <c r="K947" s="39"/>
      <c r="L947" s="39"/>
    </row>
    <row r="948" spans="1:12">
      <c r="A948" s="231" t="s">
        <v>730</v>
      </c>
      <c r="B948" s="321" t="s">
        <v>731</v>
      </c>
      <c r="C948" s="321"/>
      <c r="D948" s="321"/>
      <c r="E948" s="321"/>
      <c r="F948" s="321"/>
      <c r="G948" s="321"/>
      <c r="H948" s="321"/>
      <c r="I948" s="103"/>
      <c r="J948" s="13"/>
      <c r="K948" s="22"/>
      <c r="L948" s="26">
        <f>SUM(L949)</f>
        <v>15000000</v>
      </c>
    </row>
    <row r="949" spans="1:12">
      <c r="A949" s="252"/>
      <c r="B949" s="255">
        <v>1</v>
      </c>
      <c r="C949" s="291" t="s">
        <v>732</v>
      </c>
      <c r="D949" s="291"/>
      <c r="E949" s="291"/>
      <c r="F949" s="291"/>
      <c r="G949" s="291"/>
      <c r="H949" s="291"/>
      <c r="I949" s="50">
        <v>1</v>
      </c>
      <c r="J949" s="34" t="s">
        <v>635</v>
      </c>
      <c r="K949" s="36">
        <v>15000000</v>
      </c>
      <c r="L949" s="36">
        <f>I949*K949</f>
        <v>15000000</v>
      </c>
    </row>
    <row r="950" spans="1:12">
      <c r="A950" s="37"/>
      <c r="B950" s="52"/>
      <c r="C950" s="289" t="s">
        <v>733</v>
      </c>
      <c r="D950" s="289"/>
      <c r="E950" s="289"/>
      <c r="F950" s="289"/>
      <c r="G950" s="289"/>
      <c r="H950" s="289"/>
      <c r="I950" s="51"/>
      <c r="J950" s="38"/>
      <c r="K950" s="39"/>
      <c r="L950" s="39"/>
    </row>
    <row r="951" spans="1:12">
      <c r="A951" s="231" t="s">
        <v>734</v>
      </c>
      <c r="B951" s="321" t="s">
        <v>735</v>
      </c>
      <c r="C951" s="321"/>
      <c r="D951" s="321"/>
      <c r="E951" s="321"/>
      <c r="F951" s="321"/>
      <c r="G951" s="321"/>
      <c r="H951" s="321"/>
      <c r="I951" s="103"/>
      <c r="J951" s="24"/>
      <c r="K951" s="32"/>
      <c r="L951" s="94">
        <f>SUM(L952:L955)</f>
        <v>12600000</v>
      </c>
    </row>
    <row r="952" spans="1:12">
      <c r="A952" s="255"/>
      <c r="B952" s="255">
        <v>1</v>
      </c>
      <c r="C952" s="291" t="s">
        <v>736</v>
      </c>
      <c r="D952" s="291"/>
      <c r="E952" s="291"/>
      <c r="F952" s="291"/>
      <c r="G952" s="291"/>
      <c r="H952" s="291"/>
      <c r="I952" s="50">
        <v>12</v>
      </c>
      <c r="J952" s="34" t="s">
        <v>182</v>
      </c>
      <c r="K952" s="36">
        <v>675000</v>
      </c>
      <c r="L952" s="36">
        <f>I952*K952</f>
        <v>8100000</v>
      </c>
    </row>
    <row r="953" spans="1:12">
      <c r="A953" s="37"/>
      <c r="B953" s="52"/>
      <c r="C953" s="289" t="s">
        <v>180</v>
      </c>
      <c r="D953" s="289"/>
      <c r="E953" s="289"/>
      <c r="F953" s="289"/>
      <c r="G953" s="289"/>
      <c r="H953" s="289"/>
      <c r="I953" s="51"/>
      <c r="J953" s="38"/>
      <c r="K953" s="39"/>
      <c r="L953" s="39"/>
    </row>
    <row r="954" spans="1:12">
      <c r="A954" s="252"/>
      <c r="B954" s="255">
        <v>2</v>
      </c>
      <c r="C954" s="291" t="s">
        <v>737</v>
      </c>
      <c r="D954" s="291"/>
      <c r="E954" s="291"/>
      <c r="F954" s="291"/>
      <c r="G954" s="291"/>
      <c r="H954" s="291"/>
      <c r="I954" s="50">
        <v>12</v>
      </c>
      <c r="J954" s="34" t="s">
        <v>182</v>
      </c>
      <c r="K954" s="36">
        <v>375000</v>
      </c>
      <c r="L954" s="36">
        <f>I954*K954</f>
        <v>4500000</v>
      </c>
    </row>
    <row r="955" spans="1:12">
      <c r="A955" s="52"/>
      <c r="B955" s="52"/>
      <c r="C955" s="289" t="s">
        <v>738</v>
      </c>
      <c r="D955" s="289"/>
      <c r="E955" s="289"/>
      <c r="F955" s="289"/>
      <c r="G955" s="289"/>
      <c r="H955" s="289"/>
      <c r="I955" s="51"/>
      <c r="J955" s="38"/>
      <c r="K955" s="39"/>
      <c r="L955" s="39"/>
    </row>
    <row r="956" spans="1:12">
      <c r="A956" s="231" t="s">
        <v>739</v>
      </c>
      <c r="B956" s="321" t="s">
        <v>740</v>
      </c>
      <c r="C956" s="321"/>
      <c r="D956" s="321"/>
      <c r="E956" s="321"/>
      <c r="F956" s="321"/>
      <c r="G956" s="321"/>
      <c r="H956" s="321"/>
      <c r="I956" s="103"/>
      <c r="J956" s="24"/>
      <c r="K956" s="32"/>
      <c r="L956" s="94">
        <f>SUM(L957)</f>
        <v>288000000</v>
      </c>
    </row>
    <row r="957" spans="1:12">
      <c r="A957" s="255"/>
      <c r="B957" s="255">
        <v>1</v>
      </c>
      <c r="C957" s="291" t="s">
        <v>741</v>
      </c>
      <c r="D957" s="291"/>
      <c r="E957" s="291"/>
      <c r="F957" s="291"/>
      <c r="G957" s="291"/>
      <c r="H957" s="291"/>
      <c r="I957" s="50">
        <v>12</v>
      </c>
      <c r="J957" s="34" t="s">
        <v>691</v>
      </c>
      <c r="K957" s="36">
        <v>24000000</v>
      </c>
      <c r="L957" s="36">
        <f>I957*K957</f>
        <v>288000000</v>
      </c>
    </row>
    <row r="958" spans="1:12">
      <c r="A958" s="52"/>
      <c r="B958" s="52"/>
      <c r="C958" s="289" t="s">
        <v>858</v>
      </c>
      <c r="D958" s="289"/>
      <c r="E958" s="289"/>
      <c r="F958" s="289"/>
      <c r="G958" s="289"/>
      <c r="H958" s="289"/>
      <c r="I958" s="51"/>
      <c r="J958" s="38"/>
      <c r="K958" s="38"/>
      <c r="L958" s="38"/>
    </row>
    <row r="959" spans="1:12">
      <c r="A959" s="231" t="s">
        <v>742</v>
      </c>
      <c r="B959" s="321" t="s">
        <v>743</v>
      </c>
      <c r="C959" s="321"/>
      <c r="D959" s="321"/>
      <c r="E959" s="321"/>
      <c r="F959" s="321"/>
      <c r="G959" s="321"/>
      <c r="H959" s="321"/>
      <c r="I959" s="103"/>
      <c r="J959" s="24"/>
      <c r="K959" s="32"/>
      <c r="L959" s="94">
        <f>SUM(L960)</f>
        <v>4680000000</v>
      </c>
    </row>
    <row r="960" spans="1:12">
      <c r="A960" s="44"/>
      <c r="B960" s="111">
        <v>1</v>
      </c>
      <c r="C960" s="351" t="s">
        <v>744</v>
      </c>
      <c r="D960" s="351"/>
      <c r="E960" s="351"/>
      <c r="F960" s="351"/>
      <c r="G960" s="351"/>
      <c r="H960" s="351"/>
      <c r="I960" s="103">
        <v>12</v>
      </c>
      <c r="J960" s="24" t="s">
        <v>691</v>
      </c>
      <c r="K960" s="32">
        <v>390000000</v>
      </c>
      <c r="L960" s="32">
        <f>I960*K960</f>
        <v>4680000000</v>
      </c>
    </row>
    <row r="961" spans="1:12">
      <c r="A961" s="52"/>
      <c r="B961" s="112"/>
      <c r="C961" s="327" t="s">
        <v>859</v>
      </c>
      <c r="D961" s="327"/>
      <c r="E961" s="327"/>
      <c r="F961" s="327"/>
      <c r="G961" s="327"/>
      <c r="H961" s="327"/>
      <c r="I961" s="51"/>
      <c r="J961" s="38"/>
      <c r="K961" s="38"/>
      <c r="L961" s="38"/>
    </row>
    <row r="962" spans="1:12">
      <c r="A962" s="231" t="s">
        <v>745</v>
      </c>
      <c r="B962" s="292" t="s">
        <v>746</v>
      </c>
      <c r="C962" s="292"/>
      <c r="D962" s="292"/>
      <c r="E962" s="292"/>
      <c r="F962" s="292"/>
      <c r="G962" s="292"/>
      <c r="H962" s="292"/>
      <c r="I962" s="103"/>
      <c r="J962" s="13"/>
      <c r="K962" s="22"/>
      <c r="L962" s="26">
        <f>SUM(L963:L968)</f>
        <v>15420000</v>
      </c>
    </row>
    <row r="963" spans="1:12">
      <c r="A963" s="255"/>
      <c r="B963" s="255">
        <v>1</v>
      </c>
      <c r="C963" s="291" t="s">
        <v>747</v>
      </c>
      <c r="D963" s="291"/>
      <c r="E963" s="291"/>
      <c r="F963" s="291"/>
      <c r="G963" s="291"/>
      <c r="H963" s="291"/>
      <c r="I963" s="50">
        <v>5000</v>
      </c>
      <c r="J963" s="34" t="s">
        <v>220</v>
      </c>
      <c r="K963" s="36">
        <v>2500</v>
      </c>
      <c r="L963" s="36">
        <f>I963*K963</f>
        <v>12500000</v>
      </c>
    </row>
    <row r="964" spans="1:12">
      <c r="A964" s="37"/>
      <c r="B964" s="52"/>
      <c r="C964" s="289" t="s">
        <v>748</v>
      </c>
      <c r="D964" s="289"/>
      <c r="E964" s="289"/>
      <c r="F964" s="289"/>
      <c r="G964" s="289"/>
      <c r="H964" s="289"/>
      <c r="I964" s="51"/>
      <c r="J964" s="38"/>
      <c r="K964" s="39"/>
      <c r="L964" s="39"/>
    </row>
    <row r="965" spans="1:12">
      <c r="A965" s="252"/>
      <c r="B965" s="255">
        <v>2</v>
      </c>
      <c r="C965" s="291" t="s">
        <v>749</v>
      </c>
      <c r="D965" s="291"/>
      <c r="E965" s="291"/>
      <c r="F965" s="291"/>
      <c r="G965" s="291"/>
      <c r="H965" s="291"/>
      <c r="I965" s="89">
        <v>5</v>
      </c>
      <c r="J965" s="42" t="s">
        <v>191</v>
      </c>
      <c r="K965" s="43">
        <v>200000</v>
      </c>
      <c r="L965" s="43">
        <f>I965*K965</f>
        <v>1000000</v>
      </c>
    </row>
    <row r="966" spans="1:12">
      <c r="A966" s="37"/>
      <c r="B966" s="52"/>
      <c r="C966" s="289" t="s">
        <v>180</v>
      </c>
      <c r="D966" s="289"/>
      <c r="E966" s="289"/>
      <c r="F966" s="289"/>
      <c r="G966" s="289"/>
      <c r="H966" s="289"/>
      <c r="I966" s="51"/>
      <c r="J966" s="38"/>
      <c r="K966" s="39"/>
      <c r="L966" s="39"/>
    </row>
    <row r="967" spans="1:12">
      <c r="A967" s="252"/>
      <c r="B967" s="255">
        <v>3</v>
      </c>
      <c r="C967" s="291" t="s">
        <v>750</v>
      </c>
      <c r="D967" s="291"/>
      <c r="E967" s="291"/>
      <c r="F967" s="291"/>
      <c r="G967" s="291"/>
      <c r="H967" s="291"/>
      <c r="I967" s="89">
        <v>12</v>
      </c>
      <c r="J967" s="42" t="s">
        <v>691</v>
      </c>
      <c r="K967" s="43">
        <v>160000</v>
      </c>
      <c r="L967" s="43">
        <f>I967*K967</f>
        <v>1920000</v>
      </c>
    </row>
    <row r="968" spans="1:12">
      <c r="A968" s="52"/>
      <c r="B968" s="52"/>
      <c r="C968" s="289" t="s">
        <v>180</v>
      </c>
      <c r="D968" s="289"/>
      <c r="E968" s="289"/>
      <c r="F968" s="289"/>
      <c r="G968" s="289"/>
      <c r="H968" s="289"/>
      <c r="I968" s="51"/>
      <c r="J968" s="38"/>
      <c r="K968" s="39"/>
      <c r="L968" s="39"/>
    </row>
    <row r="969" spans="1:12">
      <c r="A969" s="231" t="s">
        <v>751</v>
      </c>
      <c r="B969" s="321" t="s">
        <v>752</v>
      </c>
      <c r="C969" s="321"/>
      <c r="D969" s="321"/>
      <c r="E969" s="321"/>
      <c r="F969" s="321"/>
      <c r="G969" s="321"/>
      <c r="H969" s="321"/>
      <c r="I969" s="103"/>
      <c r="J969" s="13"/>
      <c r="K969" s="22"/>
      <c r="L969" s="26">
        <f>SUM(L970:L974)</f>
        <v>193200000</v>
      </c>
    </row>
    <row r="970" spans="1:12">
      <c r="A970" s="255"/>
      <c r="B970" s="255">
        <v>1</v>
      </c>
      <c r="C970" s="291" t="s">
        <v>753</v>
      </c>
      <c r="D970" s="291"/>
      <c r="E970" s="291"/>
      <c r="F970" s="291"/>
      <c r="G970" s="291"/>
      <c r="H970" s="291"/>
      <c r="I970" s="193">
        <v>12</v>
      </c>
      <c r="J970" s="189" t="s">
        <v>691</v>
      </c>
      <c r="K970" s="36">
        <v>8000000</v>
      </c>
      <c r="L970" s="36">
        <f>I970*K970</f>
        <v>96000000</v>
      </c>
    </row>
    <row r="971" spans="1:12">
      <c r="A971" s="52"/>
      <c r="B971" s="52"/>
      <c r="C971" s="289" t="s">
        <v>754</v>
      </c>
      <c r="D971" s="289"/>
      <c r="E971" s="289"/>
      <c r="F971" s="289"/>
      <c r="G971" s="289"/>
      <c r="H971" s="289"/>
      <c r="I971" s="194"/>
      <c r="J971" s="191"/>
      <c r="K971" s="191"/>
      <c r="L971" s="191"/>
    </row>
    <row r="972" spans="1:12">
      <c r="A972" s="113"/>
      <c r="B972" s="255">
        <v>2</v>
      </c>
      <c r="C972" s="291" t="s">
        <v>753</v>
      </c>
      <c r="D972" s="291"/>
      <c r="E972" s="291"/>
      <c r="F972" s="291"/>
      <c r="G972" s="291"/>
      <c r="H972" s="291"/>
      <c r="I972" s="193">
        <v>12</v>
      </c>
      <c r="J972" s="189" t="s">
        <v>691</v>
      </c>
      <c r="K972" s="36">
        <v>7800000</v>
      </c>
      <c r="L972" s="36">
        <f>+I972*K972</f>
        <v>93600000</v>
      </c>
    </row>
    <row r="973" spans="1:12">
      <c r="A973" s="52"/>
      <c r="B973" s="52"/>
      <c r="C973" s="289" t="s">
        <v>755</v>
      </c>
      <c r="D973" s="289"/>
      <c r="E973" s="289"/>
      <c r="F973" s="289"/>
      <c r="G973" s="289"/>
      <c r="H973" s="289"/>
      <c r="I973" s="194"/>
      <c r="J973" s="191"/>
      <c r="K973" s="191"/>
      <c r="L973" s="191"/>
    </row>
    <row r="974" spans="1:12">
      <c r="A974" s="52"/>
      <c r="B974" s="253">
        <v>3</v>
      </c>
      <c r="C974" s="318" t="s">
        <v>928</v>
      </c>
      <c r="D974" s="319"/>
      <c r="E974" s="319"/>
      <c r="F974" s="319"/>
      <c r="G974" s="319"/>
      <c r="H974" s="320"/>
      <c r="I974" s="194">
        <v>12</v>
      </c>
      <c r="J974" s="191" t="s">
        <v>691</v>
      </c>
      <c r="K974" s="39">
        <v>300000</v>
      </c>
      <c r="L974" s="204">
        <f>+I974*K974</f>
        <v>3600000</v>
      </c>
    </row>
    <row r="975" spans="1:12">
      <c r="A975" s="52"/>
      <c r="B975" s="52"/>
      <c r="C975" s="289" t="s">
        <v>929</v>
      </c>
      <c r="D975" s="289"/>
      <c r="E975" s="289"/>
      <c r="F975" s="289"/>
      <c r="G975" s="289"/>
      <c r="H975" s="289"/>
      <c r="I975" s="51"/>
      <c r="J975" s="38"/>
      <c r="K975" s="38"/>
      <c r="L975" s="38"/>
    </row>
    <row r="976" spans="1:12">
      <c r="A976" s="231" t="s">
        <v>756</v>
      </c>
      <c r="B976" s="321" t="s">
        <v>757</v>
      </c>
      <c r="C976" s="321"/>
      <c r="D976" s="321"/>
      <c r="E976" s="321"/>
      <c r="F976" s="321"/>
      <c r="G976" s="321"/>
      <c r="H976" s="321"/>
      <c r="I976" s="103"/>
      <c r="J976" s="24"/>
      <c r="K976" s="32"/>
      <c r="L976" s="94">
        <f>SUM(L977)</f>
        <v>2600000</v>
      </c>
    </row>
    <row r="977" spans="1:12">
      <c r="A977" s="255"/>
      <c r="B977" s="255">
        <v>1</v>
      </c>
      <c r="C977" s="291" t="s">
        <v>758</v>
      </c>
      <c r="D977" s="291"/>
      <c r="E977" s="291"/>
      <c r="F977" s="291"/>
      <c r="G977" s="291"/>
      <c r="H977" s="291"/>
      <c r="I977" s="50">
        <v>130</v>
      </c>
      <c r="J977" s="34" t="s">
        <v>759</v>
      </c>
      <c r="K977" s="36">
        <v>20000</v>
      </c>
      <c r="L977" s="36">
        <f>I977*K977</f>
        <v>2600000</v>
      </c>
    </row>
    <row r="978" spans="1:12">
      <c r="A978" s="52"/>
      <c r="B978" s="52"/>
      <c r="C978" s="289" t="s">
        <v>760</v>
      </c>
      <c r="D978" s="289"/>
      <c r="E978" s="289"/>
      <c r="F978" s="289"/>
      <c r="G978" s="289"/>
      <c r="H978" s="289"/>
      <c r="I978" s="51"/>
      <c r="J978" s="38"/>
      <c r="K978" s="39"/>
      <c r="L978" s="39"/>
    </row>
    <row r="979" spans="1:12">
      <c r="A979" s="231" t="s">
        <v>761</v>
      </c>
      <c r="B979" s="321" t="s">
        <v>762</v>
      </c>
      <c r="C979" s="321"/>
      <c r="D979" s="321"/>
      <c r="E979" s="321"/>
      <c r="F979" s="321"/>
      <c r="G979" s="321"/>
      <c r="H979" s="321"/>
      <c r="I979" s="103"/>
      <c r="J979" s="24"/>
      <c r="K979" s="32"/>
      <c r="L979" s="94">
        <f>SUM(L980:L983)</f>
        <v>13500000</v>
      </c>
    </row>
    <row r="980" spans="1:12">
      <c r="A980" s="255"/>
      <c r="B980" s="241">
        <v>1</v>
      </c>
      <c r="C980" s="291" t="s">
        <v>763</v>
      </c>
      <c r="D980" s="291"/>
      <c r="E980" s="291"/>
      <c r="F980" s="291"/>
      <c r="G980" s="291"/>
      <c r="H980" s="291"/>
      <c r="I980" s="50">
        <v>1</v>
      </c>
      <c r="J980" s="50" t="s">
        <v>62</v>
      </c>
      <c r="K980" s="36">
        <v>12000000</v>
      </c>
      <c r="L980" s="36">
        <f>I980*K980</f>
        <v>12000000</v>
      </c>
    </row>
    <row r="981" spans="1:12">
      <c r="A981" s="30"/>
      <c r="B981" s="63"/>
      <c r="C981" s="289" t="s">
        <v>180</v>
      </c>
      <c r="D981" s="289"/>
      <c r="E981" s="289"/>
      <c r="F981" s="289"/>
      <c r="G981" s="289"/>
      <c r="H981" s="289"/>
      <c r="I981" s="51"/>
      <c r="J981" s="51"/>
      <c r="K981" s="39"/>
      <c r="L981" s="39"/>
    </row>
    <row r="982" spans="1:12">
      <c r="A982" s="30"/>
      <c r="B982" s="241">
        <v>2</v>
      </c>
      <c r="C982" s="291" t="s">
        <v>764</v>
      </c>
      <c r="D982" s="291"/>
      <c r="E982" s="291"/>
      <c r="F982" s="291"/>
      <c r="G982" s="291"/>
      <c r="H982" s="291"/>
      <c r="I982" s="50">
        <v>1</v>
      </c>
      <c r="J982" s="50" t="s">
        <v>62</v>
      </c>
      <c r="K982" s="36">
        <v>1500000</v>
      </c>
      <c r="L982" s="36">
        <f>I982*K982</f>
        <v>1500000</v>
      </c>
    </row>
    <row r="983" spans="1:12">
      <c r="A983" s="63"/>
      <c r="B983" s="242"/>
      <c r="C983" s="289" t="s">
        <v>180</v>
      </c>
      <c r="D983" s="289"/>
      <c r="E983" s="289"/>
      <c r="F983" s="289"/>
      <c r="G983" s="289"/>
      <c r="H983" s="289"/>
      <c r="I983" s="51"/>
      <c r="J983" s="51"/>
      <c r="K983" s="39"/>
      <c r="L983" s="39"/>
    </row>
    <row r="984" spans="1:12">
      <c r="A984" s="231" t="s">
        <v>765</v>
      </c>
      <c r="B984" s="321" t="s">
        <v>766</v>
      </c>
      <c r="C984" s="321"/>
      <c r="D984" s="321"/>
      <c r="E984" s="321"/>
      <c r="F984" s="321"/>
      <c r="G984" s="321"/>
      <c r="H984" s="321"/>
      <c r="I984" s="103"/>
      <c r="J984" s="103"/>
      <c r="K984" s="32"/>
      <c r="L984" s="94">
        <f>SUM(L985:L994)</f>
        <v>14500000</v>
      </c>
    </row>
    <row r="985" spans="1:12">
      <c r="A985" s="30"/>
      <c r="B985" s="255">
        <v>1</v>
      </c>
      <c r="C985" s="291" t="s">
        <v>767</v>
      </c>
      <c r="D985" s="291"/>
      <c r="E985" s="291"/>
      <c r="F985" s="291"/>
      <c r="G985" s="291"/>
      <c r="H985" s="291"/>
      <c r="I985" s="50">
        <v>15</v>
      </c>
      <c r="J985" s="50"/>
      <c r="K985" s="36">
        <v>100000</v>
      </c>
      <c r="L985" s="36">
        <f>I985*K985</f>
        <v>1500000</v>
      </c>
    </row>
    <row r="986" spans="1:12">
      <c r="A986" s="30"/>
      <c r="B986" s="52"/>
      <c r="C986" s="289" t="s">
        <v>180</v>
      </c>
      <c r="D986" s="289"/>
      <c r="E986" s="289"/>
      <c r="F986" s="289"/>
      <c r="G986" s="289"/>
      <c r="H986" s="289"/>
      <c r="I986" s="51"/>
      <c r="J986" s="51"/>
      <c r="K986" s="39"/>
      <c r="L986" s="39"/>
    </row>
    <row r="987" spans="1:12">
      <c r="A987" s="30"/>
      <c r="B987" s="255">
        <v>2</v>
      </c>
      <c r="C987" s="291" t="s">
        <v>768</v>
      </c>
      <c r="D987" s="291"/>
      <c r="E987" s="291"/>
      <c r="F987" s="291"/>
      <c r="G987" s="291"/>
      <c r="H987" s="291"/>
      <c r="I987" s="50">
        <v>1</v>
      </c>
      <c r="J987" s="50"/>
      <c r="K987" s="36">
        <v>1500000</v>
      </c>
      <c r="L987" s="36">
        <f>I987*K987</f>
        <v>1500000</v>
      </c>
    </row>
    <row r="988" spans="1:12">
      <c r="A988" s="30"/>
      <c r="B988" s="52"/>
      <c r="C988" s="289" t="s">
        <v>180</v>
      </c>
      <c r="D988" s="289"/>
      <c r="E988" s="289"/>
      <c r="F988" s="289"/>
      <c r="G988" s="289"/>
      <c r="H988" s="289"/>
      <c r="I988" s="51"/>
      <c r="J988" s="51"/>
      <c r="K988" s="39"/>
      <c r="L988" s="39"/>
    </row>
    <row r="989" spans="1:12">
      <c r="A989" s="30"/>
      <c r="B989" s="255">
        <v>3</v>
      </c>
      <c r="C989" s="291" t="s">
        <v>769</v>
      </c>
      <c r="D989" s="291"/>
      <c r="E989" s="291"/>
      <c r="F989" s="291"/>
      <c r="G989" s="291"/>
      <c r="H989" s="291"/>
      <c r="I989" s="50">
        <v>1</v>
      </c>
      <c r="J989" s="50" t="s">
        <v>635</v>
      </c>
      <c r="K989" s="36">
        <v>5000000</v>
      </c>
      <c r="L989" s="36">
        <f>I989*K989</f>
        <v>5000000</v>
      </c>
    </row>
    <row r="990" spans="1:12">
      <c r="A990" s="30"/>
      <c r="B990" s="52"/>
      <c r="C990" s="289" t="s">
        <v>770</v>
      </c>
      <c r="D990" s="289"/>
      <c r="E990" s="289"/>
      <c r="F990" s="289"/>
      <c r="G990" s="289"/>
      <c r="H990" s="289"/>
      <c r="I990" s="51"/>
      <c r="J990" s="51"/>
      <c r="K990" s="39"/>
      <c r="L990" s="39"/>
    </row>
    <row r="991" spans="1:12">
      <c r="A991" s="30"/>
      <c r="B991" s="255">
        <v>4</v>
      </c>
      <c r="C991" s="291" t="s">
        <v>771</v>
      </c>
      <c r="D991" s="291"/>
      <c r="E991" s="291"/>
      <c r="F991" s="291"/>
      <c r="G991" s="291"/>
      <c r="H991" s="291"/>
      <c r="I991" s="50">
        <v>1</v>
      </c>
      <c r="J991" s="50" t="s">
        <v>772</v>
      </c>
      <c r="K991" s="36">
        <v>3000000</v>
      </c>
      <c r="L991" s="36">
        <f>+I991*K991</f>
        <v>3000000</v>
      </c>
    </row>
    <row r="992" spans="1:12">
      <c r="A992" s="30"/>
      <c r="B992" s="52"/>
      <c r="C992" s="289" t="s">
        <v>180</v>
      </c>
      <c r="D992" s="289"/>
      <c r="E992" s="289"/>
      <c r="F992" s="289"/>
      <c r="G992" s="289"/>
      <c r="H992" s="289"/>
      <c r="I992" s="51"/>
      <c r="J992" s="51"/>
      <c r="K992" s="39"/>
      <c r="L992" s="39"/>
    </row>
    <row r="993" spans="1:14">
      <c r="A993" s="30"/>
      <c r="B993" s="255">
        <v>5</v>
      </c>
      <c r="C993" s="291" t="s">
        <v>773</v>
      </c>
      <c r="D993" s="291"/>
      <c r="E993" s="291"/>
      <c r="F993" s="291"/>
      <c r="G993" s="291"/>
      <c r="H993" s="291"/>
      <c r="I993" s="50">
        <v>7</v>
      </c>
      <c r="J993" s="50" t="s">
        <v>774</v>
      </c>
      <c r="K993" s="36">
        <v>500000</v>
      </c>
      <c r="L993" s="36">
        <f>+I993*K993</f>
        <v>3500000</v>
      </c>
    </row>
    <row r="994" spans="1:14">
      <c r="A994" s="30"/>
      <c r="B994" s="52"/>
      <c r="C994" s="289" t="s">
        <v>775</v>
      </c>
      <c r="D994" s="289"/>
      <c r="E994" s="289"/>
      <c r="F994" s="289"/>
      <c r="G994" s="289"/>
      <c r="H994" s="289"/>
      <c r="I994" s="51"/>
      <c r="J994" s="51"/>
      <c r="K994" s="39"/>
      <c r="L994" s="39"/>
    </row>
    <row r="995" spans="1:14">
      <c r="A995" s="91" t="s">
        <v>776</v>
      </c>
      <c r="B995" s="292" t="s">
        <v>777</v>
      </c>
      <c r="C995" s="292"/>
      <c r="D995" s="292"/>
      <c r="E995" s="292"/>
      <c r="F995" s="292"/>
      <c r="G995" s="292"/>
      <c r="H995" s="292"/>
      <c r="I995" s="103"/>
      <c r="J995" s="24"/>
      <c r="K995" s="32"/>
      <c r="L995" s="94">
        <f>SUM(L996)</f>
        <v>30000000</v>
      </c>
    </row>
    <row r="996" spans="1:14">
      <c r="A996" s="90"/>
      <c r="B996" s="255">
        <v>1</v>
      </c>
      <c r="C996" s="291" t="s">
        <v>778</v>
      </c>
      <c r="D996" s="291"/>
      <c r="E996" s="291"/>
      <c r="F996" s="291"/>
      <c r="G996" s="291"/>
      <c r="H996" s="291"/>
      <c r="I996" s="50">
        <v>1</v>
      </c>
      <c r="J996" s="34" t="s">
        <v>62</v>
      </c>
      <c r="K996" s="36">
        <v>30000000</v>
      </c>
      <c r="L996" s="36">
        <f>I996*K996</f>
        <v>30000000</v>
      </c>
    </row>
    <row r="997" spans="1:14">
      <c r="A997" s="63"/>
      <c r="B997" s="52"/>
      <c r="C997" s="289" t="s">
        <v>180</v>
      </c>
      <c r="D997" s="289"/>
      <c r="E997" s="289"/>
      <c r="F997" s="289"/>
      <c r="G997" s="289"/>
      <c r="H997" s="289"/>
      <c r="I997" s="51"/>
      <c r="J997" s="38"/>
      <c r="K997" s="39"/>
      <c r="L997" s="39"/>
    </row>
    <row r="998" spans="1:14">
      <c r="A998" s="91" t="s">
        <v>779</v>
      </c>
      <c r="B998" s="321" t="s">
        <v>780</v>
      </c>
      <c r="C998" s="321"/>
      <c r="D998" s="321"/>
      <c r="E998" s="321"/>
      <c r="F998" s="321"/>
      <c r="G998" s="321"/>
      <c r="H998" s="321"/>
      <c r="I998" s="96"/>
      <c r="J998" s="97"/>
      <c r="K998" s="22"/>
      <c r="L998" s="26">
        <f>SUM(L999:L1005)</f>
        <v>11762544000</v>
      </c>
    </row>
    <row r="999" spans="1:14">
      <c r="A999" s="90"/>
      <c r="B999" s="255">
        <v>1</v>
      </c>
      <c r="C999" s="352" t="s">
        <v>781</v>
      </c>
      <c r="D999" s="353"/>
      <c r="E999" s="353"/>
      <c r="F999" s="353"/>
      <c r="G999" s="353"/>
      <c r="H999" s="354"/>
      <c r="I999" s="114">
        <v>12</v>
      </c>
      <c r="J999" s="115" t="s">
        <v>691</v>
      </c>
      <c r="K999" s="36">
        <v>980000000</v>
      </c>
      <c r="L999" s="36">
        <f>I999*K999</f>
        <v>11760000000</v>
      </c>
    </row>
    <row r="1000" spans="1:14">
      <c r="A1000" s="373"/>
      <c r="B1000" s="243"/>
      <c r="C1000" s="328" t="s">
        <v>861</v>
      </c>
      <c r="D1000" s="328"/>
      <c r="E1000" s="328"/>
      <c r="F1000" s="328"/>
      <c r="G1000" s="328"/>
      <c r="H1000" s="328"/>
      <c r="I1000" s="170"/>
      <c r="J1000" s="171"/>
      <c r="K1000" s="43"/>
      <c r="L1000" s="43"/>
    </row>
    <row r="1001" spans="1:14" ht="6.75" customHeight="1">
      <c r="A1001" s="373"/>
      <c r="B1001" s="242"/>
      <c r="C1001" s="327"/>
      <c r="D1001" s="327"/>
      <c r="E1001" s="327"/>
      <c r="F1001" s="327"/>
      <c r="G1001" s="327"/>
      <c r="H1001" s="327"/>
      <c r="I1001" s="116"/>
      <c r="J1001" s="116"/>
      <c r="K1001" s="39"/>
      <c r="L1001" s="39"/>
    </row>
    <row r="1002" spans="1:14">
      <c r="A1002" s="373"/>
      <c r="B1002" s="255">
        <v>2</v>
      </c>
      <c r="C1002" s="290" t="s">
        <v>83</v>
      </c>
      <c r="D1002" s="290"/>
      <c r="E1002" s="290"/>
      <c r="F1002" s="290"/>
      <c r="G1002" s="290"/>
      <c r="H1002" s="290"/>
      <c r="I1002" s="189">
        <v>12</v>
      </c>
      <c r="J1002" s="193" t="s">
        <v>70</v>
      </c>
      <c r="K1002" s="36">
        <v>105000</v>
      </c>
      <c r="L1002" s="36">
        <f>I1002*K1002</f>
        <v>1260000</v>
      </c>
    </row>
    <row r="1003" spans="1:14">
      <c r="A1003" s="373"/>
      <c r="B1003" s="242"/>
      <c r="C1003" s="289" t="s">
        <v>867</v>
      </c>
      <c r="D1003" s="289"/>
      <c r="E1003" s="289"/>
      <c r="F1003" s="289"/>
      <c r="G1003" s="289"/>
      <c r="H1003" s="289"/>
      <c r="I1003" s="191"/>
      <c r="J1003" s="194"/>
      <c r="K1003" s="39"/>
      <c r="L1003" s="39"/>
    </row>
    <row r="1004" spans="1:14">
      <c r="A1004" s="373"/>
      <c r="B1004" s="255">
        <v>3</v>
      </c>
      <c r="C1004" s="291" t="s">
        <v>83</v>
      </c>
      <c r="D1004" s="291"/>
      <c r="E1004" s="291"/>
      <c r="F1004" s="291"/>
      <c r="G1004" s="291"/>
      <c r="H1004" s="291"/>
      <c r="I1004" s="189">
        <f>1*12</f>
        <v>12</v>
      </c>
      <c r="J1004" s="193" t="s">
        <v>70</v>
      </c>
      <c r="K1004" s="36">
        <v>107000</v>
      </c>
      <c r="L1004" s="36">
        <f t="shared" ref="L1004" si="196">I1004*K1004</f>
        <v>1284000</v>
      </c>
    </row>
    <row r="1005" spans="1:14">
      <c r="A1005" s="373"/>
      <c r="B1005" s="242"/>
      <c r="C1005" s="289" t="s">
        <v>870</v>
      </c>
      <c r="D1005" s="289"/>
      <c r="E1005" s="289"/>
      <c r="F1005" s="289"/>
      <c r="G1005" s="289"/>
      <c r="H1005" s="289"/>
      <c r="I1005" s="191"/>
      <c r="J1005" s="194"/>
      <c r="K1005" s="39"/>
      <c r="L1005" s="39"/>
    </row>
    <row r="1006" spans="1:14">
      <c r="A1006" s="374"/>
      <c r="B1006" s="242">
        <v>4</v>
      </c>
      <c r="C1006" s="318" t="s">
        <v>668</v>
      </c>
      <c r="D1006" s="319"/>
      <c r="E1006" s="319"/>
      <c r="F1006" s="319"/>
      <c r="G1006" s="319"/>
      <c r="H1006" s="320"/>
      <c r="I1006" s="38"/>
      <c r="J1006" s="51"/>
      <c r="K1006" s="39"/>
      <c r="L1006" s="39"/>
    </row>
    <row r="1007" spans="1:14">
      <c r="A1007" s="231" t="s">
        <v>864</v>
      </c>
      <c r="B1007" s="307" t="s">
        <v>103</v>
      </c>
      <c r="C1007" s="307"/>
      <c r="D1007" s="307"/>
      <c r="E1007" s="307"/>
      <c r="F1007" s="307"/>
      <c r="G1007" s="307"/>
      <c r="H1007" s="307"/>
      <c r="I1007" s="24"/>
      <c r="J1007" s="13"/>
      <c r="K1007" s="13"/>
      <c r="L1007" s="23">
        <f>SUM(L1008:L1082)</f>
        <v>216280000</v>
      </c>
      <c r="N1007" t="s">
        <v>924</v>
      </c>
    </row>
    <row r="1008" spans="1:14">
      <c r="A1008" s="241"/>
      <c r="B1008" s="255">
        <v>1</v>
      </c>
      <c r="C1008" s="291" t="s">
        <v>104</v>
      </c>
      <c r="D1008" s="291"/>
      <c r="E1008" s="291"/>
      <c r="F1008" s="291"/>
      <c r="G1008" s="291"/>
      <c r="H1008" s="291"/>
      <c r="I1008" s="54">
        <v>12</v>
      </c>
      <c r="J1008" s="50" t="s">
        <v>70</v>
      </c>
      <c r="K1008" s="36">
        <v>600000</v>
      </c>
      <c r="L1008" s="36">
        <f>I1008*K1008</f>
        <v>7200000</v>
      </c>
    </row>
    <row r="1009" spans="1:12">
      <c r="A1009" s="30"/>
      <c r="B1009" s="37"/>
      <c r="C1009" s="290" t="s">
        <v>901</v>
      </c>
      <c r="D1009" s="290"/>
      <c r="E1009" s="290"/>
      <c r="F1009" s="290"/>
      <c r="G1009" s="290"/>
      <c r="H1009" s="290"/>
      <c r="I1009" s="56"/>
      <c r="J1009" s="51"/>
      <c r="K1009" s="39"/>
      <c r="L1009" s="39"/>
    </row>
    <row r="1010" spans="1:12">
      <c r="A1010" s="243"/>
      <c r="B1010" s="255">
        <v>2</v>
      </c>
      <c r="C1010" s="291" t="s">
        <v>105</v>
      </c>
      <c r="D1010" s="291"/>
      <c r="E1010" s="291"/>
      <c r="F1010" s="291"/>
      <c r="G1010" s="291"/>
      <c r="H1010" s="291"/>
      <c r="I1010" s="54">
        <v>24</v>
      </c>
      <c r="J1010" s="50" t="s">
        <v>70</v>
      </c>
      <c r="K1010" s="36">
        <v>400000</v>
      </c>
      <c r="L1010" s="36">
        <f t="shared" ref="L1010" si="197">I1010*K1010</f>
        <v>9600000</v>
      </c>
    </row>
    <row r="1011" spans="1:12">
      <c r="A1011" s="30"/>
      <c r="B1011" s="52"/>
      <c r="C1011" s="289" t="s">
        <v>902</v>
      </c>
      <c r="D1011" s="289"/>
      <c r="E1011" s="289"/>
      <c r="F1011" s="289"/>
      <c r="G1011" s="289"/>
      <c r="H1011" s="289"/>
      <c r="I1011" s="56"/>
      <c r="J1011" s="51"/>
      <c r="K1011" s="39"/>
      <c r="L1011" s="39"/>
    </row>
    <row r="1012" spans="1:12">
      <c r="A1012" s="243"/>
      <c r="B1012" s="252">
        <v>3</v>
      </c>
      <c r="C1012" s="290" t="s">
        <v>106</v>
      </c>
      <c r="D1012" s="290"/>
      <c r="E1012" s="290"/>
      <c r="F1012" s="290"/>
      <c r="G1012" s="290"/>
      <c r="H1012" s="290"/>
      <c r="I1012" s="54">
        <v>12</v>
      </c>
      <c r="J1012" s="50" t="s">
        <v>70</v>
      </c>
      <c r="K1012" s="36">
        <v>650000</v>
      </c>
      <c r="L1012" s="36">
        <f t="shared" ref="L1012" si="198">I1012*K1012</f>
        <v>7800000</v>
      </c>
    </row>
    <row r="1013" spans="1:12">
      <c r="A1013" s="30"/>
      <c r="B1013" s="52"/>
      <c r="C1013" s="289" t="s">
        <v>901</v>
      </c>
      <c r="D1013" s="289"/>
      <c r="E1013" s="289"/>
      <c r="F1013" s="289"/>
      <c r="G1013" s="289"/>
      <c r="H1013" s="289"/>
      <c r="I1013" s="56"/>
      <c r="J1013" s="51"/>
      <c r="K1013" s="39"/>
      <c r="L1013" s="39"/>
    </row>
    <row r="1014" spans="1:12">
      <c r="A1014" s="243"/>
      <c r="B1014" s="252">
        <v>4</v>
      </c>
      <c r="C1014" s="290" t="s">
        <v>107</v>
      </c>
      <c r="D1014" s="290"/>
      <c r="E1014" s="290"/>
      <c r="F1014" s="290"/>
      <c r="G1014" s="290"/>
      <c r="H1014" s="290"/>
      <c r="I1014" s="54">
        <v>12</v>
      </c>
      <c r="J1014" s="50" t="s">
        <v>70</v>
      </c>
      <c r="K1014" s="36">
        <v>500000</v>
      </c>
      <c r="L1014" s="36">
        <f t="shared" ref="L1014" si="199">I1014*K1014</f>
        <v>6000000</v>
      </c>
    </row>
    <row r="1015" spans="1:12">
      <c r="A1015" s="30"/>
      <c r="B1015" s="52"/>
      <c r="C1015" s="289" t="s">
        <v>901</v>
      </c>
      <c r="D1015" s="289"/>
      <c r="E1015" s="289"/>
      <c r="F1015" s="289"/>
      <c r="G1015" s="289"/>
      <c r="H1015" s="289"/>
      <c r="I1015" s="56"/>
      <c r="J1015" s="51"/>
      <c r="K1015" s="39"/>
      <c r="L1015" s="39"/>
    </row>
    <row r="1016" spans="1:12">
      <c r="A1016" s="30"/>
      <c r="B1016" s="243">
        <v>5</v>
      </c>
      <c r="C1016" s="323" t="s">
        <v>108</v>
      </c>
      <c r="D1016" s="324"/>
      <c r="E1016" s="324"/>
      <c r="F1016" s="324"/>
      <c r="G1016" s="324"/>
      <c r="H1016" s="324"/>
      <c r="I1016" s="54">
        <v>12</v>
      </c>
      <c r="J1016" s="50" t="s">
        <v>70</v>
      </c>
      <c r="K1016" s="36">
        <v>350000</v>
      </c>
      <c r="L1016" s="36">
        <f t="shared" ref="L1016" si="200">I1016*K1016</f>
        <v>4200000</v>
      </c>
    </row>
    <row r="1017" spans="1:12">
      <c r="A1017" s="30"/>
      <c r="B1017" s="63"/>
      <c r="C1017" s="325" t="s">
        <v>903</v>
      </c>
      <c r="D1017" s="326"/>
      <c r="E1017" s="326"/>
      <c r="F1017" s="326"/>
      <c r="G1017" s="326"/>
      <c r="H1017" s="326"/>
      <c r="I1017" s="56"/>
      <c r="J1017" s="51"/>
      <c r="K1017" s="39"/>
      <c r="L1017" s="39"/>
    </row>
    <row r="1018" spans="1:12">
      <c r="A1018" s="243"/>
      <c r="B1018" s="255">
        <v>6</v>
      </c>
      <c r="C1018" s="291" t="s">
        <v>108</v>
      </c>
      <c r="D1018" s="291"/>
      <c r="E1018" s="291"/>
      <c r="F1018" s="291"/>
      <c r="G1018" s="291"/>
      <c r="H1018" s="291"/>
      <c r="I1018" s="54">
        <v>12</v>
      </c>
      <c r="J1018" s="50" t="s">
        <v>70</v>
      </c>
      <c r="K1018" s="36">
        <v>125000</v>
      </c>
      <c r="L1018" s="36">
        <f t="shared" ref="L1018" si="201">I1018*K1018</f>
        <v>1500000</v>
      </c>
    </row>
    <row r="1019" spans="1:12">
      <c r="A1019" s="30"/>
      <c r="B1019" s="52"/>
      <c r="C1019" s="289" t="s">
        <v>109</v>
      </c>
      <c r="D1019" s="289"/>
      <c r="E1019" s="289"/>
      <c r="F1019" s="289"/>
      <c r="G1019" s="289"/>
      <c r="H1019" s="289"/>
      <c r="I1019" s="56"/>
      <c r="J1019" s="51"/>
      <c r="K1019" s="39"/>
      <c r="L1019" s="39"/>
    </row>
    <row r="1020" spans="1:12">
      <c r="A1020" s="243"/>
      <c r="B1020" s="252">
        <v>7</v>
      </c>
      <c r="C1020" s="290" t="s">
        <v>108</v>
      </c>
      <c r="D1020" s="290"/>
      <c r="E1020" s="290"/>
      <c r="F1020" s="290"/>
      <c r="G1020" s="290"/>
      <c r="H1020" s="290"/>
      <c r="I1020" s="54">
        <v>12</v>
      </c>
      <c r="J1020" s="50" t="s">
        <v>70</v>
      </c>
      <c r="K1020" s="36">
        <v>300000</v>
      </c>
      <c r="L1020" s="36">
        <f t="shared" ref="L1020" si="202">I1020*K1020</f>
        <v>3600000</v>
      </c>
    </row>
    <row r="1021" spans="1:12">
      <c r="A1021" s="30"/>
      <c r="B1021" s="37"/>
      <c r="C1021" s="290" t="s">
        <v>110</v>
      </c>
      <c r="D1021" s="290"/>
      <c r="E1021" s="290"/>
      <c r="F1021" s="290"/>
      <c r="G1021" s="290"/>
      <c r="H1021" s="290"/>
      <c r="I1021" s="56"/>
      <c r="J1021" s="51"/>
      <c r="K1021" s="39"/>
      <c r="L1021" s="39"/>
    </row>
    <row r="1022" spans="1:12">
      <c r="A1022" s="243"/>
      <c r="B1022" s="255">
        <v>8</v>
      </c>
      <c r="C1022" s="291" t="s">
        <v>108</v>
      </c>
      <c r="D1022" s="291"/>
      <c r="E1022" s="291"/>
      <c r="F1022" s="291"/>
      <c r="G1022" s="291"/>
      <c r="H1022" s="291"/>
      <c r="I1022" s="54">
        <v>12</v>
      </c>
      <c r="J1022" s="50" t="s">
        <v>70</v>
      </c>
      <c r="K1022" s="36">
        <v>400000</v>
      </c>
      <c r="L1022" s="36">
        <f t="shared" ref="L1022" si="203">I1022*K1022</f>
        <v>4800000</v>
      </c>
    </row>
    <row r="1023" spans="1:12">
      <c r="A1023" s="30"/>
      <c r="B1023" s="52"/>
      <c r="C1023" s="289" t="s">
        <v>111</v>
      </c>
      <c r="D1023" s="289"/>
      <c r="E1023" s="289"/>
      <c r="F1023" s="289"/>
      <c r="G1023" s="289"/>
      <c r="H1023" s="289"/>
      <c r="I1023" s="56"/>
      <c r="J1023" s="51"/>
      <c r="K1023" s="39"/>
      <c r="L1023" s="39"/>
    </row>
    <row r="1024" spans="1:12">
      <c r="A1024" s="243"/>
      <c r="B1024" s="252">
        <v>9</v>
      </c>
      <c r="C1024" s="290" t="s">
        <v>108</v>
      </c>
      <c r="D1024" s="290"/>
      <c r="E1024" s="290"/>
      <c r="F1024" s="290"/>
      <c r="G1024" s="290"/>
      <c r="H1024" s="290"/>
      <c r="I1024" s="54">
        <v>12</v>
      </c>
      <c r="J1024" s="50" t="s">
        <v>70</v>
      </c>
      <c r="K1024" s="36">
        <v>200000</v>
      </c>
      <c r="L1024" s="36">
        <f t="shared" ref="L1024" si="204">I1024*K1024</f>
        <v>2400000</v>
      </c>
    </row>
    <row r="1025" spans="1:12">
      <c r="A1025" s="30"/>
      <c r="B1025" s="37"/>
      <c r="C1025" s="290" t="s">
        <v>112</v>
      </c>
      <c r="D1025" s="290"/>
      <c r="E1025" s="290"/>
      <c r="F1025" s="290"/>
      <c r="G1025" s="290"/>
      <c r="H1025" s="290"/>
      <c r="I1025" s="56"/>
      <c r="J1025" s="51"/>
      <c r="K1025" s="39"/>
      <c r="L1025" s="39"/>
    </row>
    <row r="1026" spans="1:12">
      <c r="A1026" s="243"/>
      <c r="B1026" s="255">
        <v>10</v>
      </c>
      <c r="C1026" s="291" t="s">
        <v>108</v>
      </c>
      <c r="D1026" s="291"/>
      <c r="E1026" s="291"/>
      <c r="F1026" s="291"/>
      <c r="G1026" s="291"/>
      <c r="H1026" s="291"/>
      <c r="I1026" s="54">
        <v>12</v>
      </c>
      <c r="J1026" s="50" t="s">
        <v>70</v>
      </c>
      <c r="K1026" s="36">
        <v>200000</v>
      </c>
      <c r="L1026" s="36">
        <f t="shared" ref="L1026" si="205">I1026*K1026</f>
        <v>2400000</v>
      </c>
    </row>
    <row r="1027" spans="1:12">
      <c r="A1027" s="30"/>
      <c r="B1027" s="52"/>
      <c r="C1027" s="289" t="s">
        <v>113</v>
      </c>
      <c r="D1027" s="289"/>
      <c r="E1027" s="289"/>
      <c r="F1027" s="289"/>
      <c r="G1027" s="289"/>
      <c r="H1027" s="289"/>
      <c r="I1027" s="56"/>
      <c r="J1027" s="51"/>
      <c r="K1027" s="39"/>
      <c r="L1027" s="39"/>
    </row>
    <row r="1028" spans="1:12">
      <c r="A1028" s="243"/>
      <c r="B1028" s="255">
        <v>11</v>
      </c>
      <c r="C1028" s="291" t="s">
        <v>108</v>
      </c>
      <c r="D1028" s="291"/>
      <c r="E1028" s="291"/>
      <c r="F1028" s="291"/>
      <c r="G1028" s="291"/>
      <c r="H1028" s="291"/>
      <c r="I1028" s="54">
        <v>12</v>
      </c>
      <c r="J1028" s="50" t="s">
        <v>70</v>
      </c>
      <c r="K1028" s="36">
        <v>350000</v>
      </c>
      <c r="L1028" s="36">
        <f t="shared" ref="L1028" si="206">I1028*K1028</f>
        <v>4200000</v>
      </c>
    </row>
    <row r="1029" spans="1:12">
      <c r="A1029" s="30"/>
      <c r="B1029" s="52"/>
      <c r="C1029" s="289" t="s">
        <v>114</v>
      </c>
      <c r="D1029" s="289"/>
      <c r="E1029" s="289"/>
      <c r="F1029" s="289"/>
      <c r="G1029" s="289"/>
      <c r="H1029" s="289"/>
      <c r="I1029" s="56"/>
      <c r="J1029" s="51"/>
      <c r="K1029" s="39"/>
      <c r="L1029" s="39"/>
    </row>
    <row r="1030" spans="1:12">
      <c r="A1030" s="243"/>
      <c r="B1030" s="252">
        <v>12</v>
      </c>
      <c r="C1030" s="290" t="s">
        <v>108</v>
      </c>
      <c r="D1030" s="290"/>
      <c r="E1030" s="290"/>
      <c r="F1030" s="290"/>
      <c r="G1030" s="290"/>
      <c r="H1030" s="290"/>
      <c r="I1030" s="54">
        <v>12</v>
      </c>
      <c r="J1030" s="50" t="s">
        <v>70</v>
      </c>
      <c r="K1030" s="36">
        <v>125000</v>
      </c>
      <c r="L1030" s="36">
        <f t="shared" ref="L1030" si="207">I1030*K1030</f>
        <v>1500000</v>
      </c>
    </row>
    <row r="1031" spans="1:12">
      <c r="A1031" s="30"/>
      <c r="B1031" s="37"/>
      <c r="C1031" s="290" t="s">
        <v>115</v>
      </c>
      <c r="D1031" s="290"/>
      <c r="E1031" s="290"/>
      <c r="F1031" s="290"/>
      <c r="G1031" s="290"/>
      <c r="H1031" s="290"/>
      <c r="I1031" s="56"/>
      <c r="J1031" s="51"/>
      <c r="K1031" s="39"/>
      <c r="L1031" s="39"/>
    </row>
    <row r="1032" spans="1:12">
      <c r="A1032" s="243"/>
      <c r="B1032" s="255">
        <v>13</v>
      </c>
      <c r="C1032" s="291" t="s">
        <v>108</v>
      </c>
      <c r="D1032" s="291"/>
      <c r="E1032" s="291"/>
      <c r="F1032" s="291"/>
      <c r="G1032" s="291"/>
      <c r="H1032" s="291"/>
      <c r="I1032" s="54">
        <v>12</v>
      </c>
      <c r="J1032" s="50" t="s">
        <v>70</v>
      </c>
      <c r="K1032" s="36">
        <v>250000</v>
      </c>
      <c r="L1032" s="36">
        <f t="shared" ref="L1032" si="208">I1032*K1032</f>
        <v>3000000</v>
      </c>
    </row>
    <row r="1033" spans="1:12">
      <c r="A1033" s="30"/>
      <c r="B1033" s="52"/>
      <c r="C1033" s="289" t="s">
        <v>116</v>
      </c>
      <c r="D1033" s="289"/>
      <c r="E1033" s="289"/>
      <c r="F1033" s="289"/>
      <c r="G1033" s="289"/>
      <c r="H1033" s="289"/>
      <c r="I1033" s="56"/>
      <c r="J1033" s="51"/>
      <c r="K1033" s="39"/>
      <c r="L1033" s="39"/>
    </row>
    <row r="1034" spans="1:12">
      <c r="A1034" s="30"/>
      <c r="B1034" s="255">
        <v>14</v>
      </c>
      <c r="C1034" s="291" t="s">
        <v>108</v>
      </c>
      <c r="D1034" s="291"/>
      <c r="E1034" s="291"/>
      <c r="F1034" s="291"/>
      <c r="G1034" s="291"/>
      <c r="H1034" s="291"/>
      <c r="I1034" s="54">
        <v>12</v>
      </c>
      <c r="J1034" s="50" t="s">
        <v>70</v>
      </c>
      <c r="K1034" s="36">
        <v>200000</v>
      </c>
      <c r="L1034" s="36">
        <f t="shared" ref="L1034" si="209">I1034*K1034</f>
        <v>2400000</v>
      </c>
    </row>
    <row r="1035" spans="1:12">
      <c r="A1035" s="30"/>
      <c r="B1035" s="52"/>
      <c r="C1035" s="289" t="s">
        <v>117</v>
      </c>
      <c r="D1035" s="289"/>
      <c r="E1035" s="289"/>
      <c r="F1035" s="289"/>
      <c r="G1035" s="289"/>
      <c r="H1035" s="289"/>
      <c r="I1035" s="56"/>
      <c r="J1035" s="51"/>
      <c r="K1035" s="39"/>
      <c r="L1035" s="39"/>
    </row>
    <row r="1036" spans="1:12">
      <c r="A1036" s="243"/>
      <c r="B1036" s="252">
        <v>15</v>
      </c>
      <c r="C1036" s="290" t="s">
        <v>108</v>
      </c>
      <c r="D1036" s="290"/>
      <c r="E1036" s="290"/>
      <c r="F1036" s="290"/>
      <c r="G1036" s="290"/>
      <c r="H1036" s="290"/>
      <c r="I1036" s="54">
        <v>24</v>
      </c>
      <c r="J1036" s="50" t="s">
        <v>70</v>
      </c>
      <c r="K1036" s="36">
        <v>400000</v>
      </c>
      <c r="L1036" s="36">
        <f t="shared" ref="L1036" si="210">I1036*K1036</f>
        <v>9600000</v>
      </c>
    </row>
    <row r="1037" spans="1:12">
      <c r="A1037" s="30"/>
      <c r="B1037" s="37"/>
      <c r="C1037" s="290" t="s">
        <v>118</v>
      </c>
      <c r="D1037" s="290"/>
      <c r="E1037" s="290"/>
      <c r="F1037" s="290"/>
      <c r="G1037" s="290"/>
      <c r="H1037" s="290"/>
      <c r="I1037" s="56"/>
      <c r="J1037" s="51"/>
      <c r="K1037" s="39"/>
      <c r="L1037" s="39"/>
    </row>
    <row r="1038" spans="1:12">
      <c r="A1038" s="243"/>
      <c r="B1038" s="255">
        <v>16</v>
      </c>
      <c r="C1038" s="294" t="s">
        <v>119</v>
      </c>
      <c r="D1038" s="294"/>
      <c r="E1038" s="294"/>
      <c r="F1038" s="294"/>
      <c r="G1038" s="294"/>
      <c r="H1038" s="294"/>
      <c r="I1038" s="54">
        <v>36</v>
      </c>
      <c r="J1038" s="50" t="s">
        <v>70</v>
      </c>
      <c r="K1038" s="36">
        <v>150000</v>
      </c>
      <c r="L1038" s="36">
        <f t="shared" ref="L1038" si="211">I1038*K1038</f>
        <v>5400000</v>
      </c>
    </row>
    <row r="1039" spans="1:12">
      <c r="A1039" s="30"/>
      <c r="B1039" s="52"/>
      <c r="C1039" s="289" t="s">
        <v>904</v>
      </c>
      <c r="D1039" s="289"/>
      <c r="E1039" s="289"/>
      <c r="F1039" s="289"/>
      <c r="G1039" s="289"/>
      <c r="H1039" s="289"/>
      <c r="I1039" s="56"/>
      <c r="J1039" s="51"/>
      <c r="K1039" s="39"/>
      <c r="L1039" s="39"/>
    </row>
    <row r="1040" spans="1:12">
      <c r="A1040" s="243"/>
      <c r="B1040" s="252">
        <v>17</v>
      </c>
      <c r="C1040" s="290" t="s">
        <v>893</v>
      </c>
      <c r="D1040" s="290"/>
      <c r="E1040" s="290"/>
      <c r="F1040" s="290"/>
      <c r="G1040" s="290"/>
      <c r="H1040" s="290"/>
      <c r="I1040" s="54">
        <v>12</v>
      </c>
      <c r="J1040" s="50" t="s">
        <v>70</v>
      </c>
      <c r="K1040" s="36">
        <v>2000000</v>
      </c>
      <c r="L1040" s="36">
        <f t="shared" ref="L1040" si="212">I1040*K1040</f>
        <v>24000000</v>
      </c>
    </row>
    <row r="1041" spans="1:12">
      <c r="A1041" s="30"/>
      <c r="B1041" s="52"/>
      <c r="C1041" s="289" t="s">
        <v>901</v>
      </c>
      <c r="D1041" s="289"/>
      <c r="E1041" s="289"/>
      <c r="F1041" s="289"/>
      <c r="G1041" s="289"/>
      <c r="H1041" s="289"/>
      <c r="I1041" s="56"/>
      <c r="J1041" s="51"/>
      <c r="K1041" s="39"/>
      <c r="L1041" s="39"/>
    </row>
    <row r="1042" spans="1:12">
      <c r="A1042" s="30"/>
      <c r="B1042" s="252">
        <v>18</v>
      </c>
      <c r="C1042" s="290" t="s">
        <v>894</v>
      </c>
      <c r="D1042" s="290"/>
      <c r="E1042" s="290"/>
      <c r="F1042" s="290"/>
      <c r="G1042" s="290"/>
      <c r="H1042" s="290"/>
      <c r="I1042" s="54">
        <v>12</v>
      </c>
      <c r="J1042" s="50" t="s">
        <v>70</v>
      </c>
      <c r="K1042" s="36">
        <v>1360000</v>
      </c>
      <c r="L1042" s="36">
        <f t="shared" ref="L1042" si="213">I1042*K1042</f>
        <v>16320000</v>
      </c>
    </row>
    <row r="1043" spans="1:12">
      <c r="A1043" s="30"/>
      <c r="B1043" s="52"/>
      <c r="C1043" s="289" t="s">
        <v>901</v>
      </c>
      <c r="D1043" s="289"/>
      <c r="E1043" s="289"/>
      <c r="F1043" s="289"/>
      <c r="G1043" s="289"/>
      <c r="H1043" s="289"/>
      <c r="I1043" s="56"/>
      <c r="J1043" s="51"/>
      <c r="K1043" s="39"/>
      <c r="L1043" s="39"/>
    </row>
    <row r="1044" spans="1:12">
      <c r="A1044" s="30"/>
      <c r="B1044" s="252">
        <v>19</v>
      </c>
      <c r="C1044" s="290" t="s">
        <v>895</v>
      </c>
      <c r="D1044" s="290"/>
      <c r="E1044" s="290"/>
      <c r="F1044" s="290"/>
      <c r="G1044" s="290"/>
      <c r="H1044" s="290"/>
      <c r="I1044" s="54">
        <v>12</v>
      </c>
      <c r="J1044" s="50" t="s">
        <v>70</v>
      </c>
      <c r="K1044" s="36">
        <v>250000</v>
      </c>
      <c r="L1044" s="36">
        <f t="shared" ref="L1044" si="214">I1044*K1044</f>
        <v>3000000</v>
      </c>
    </row>
    <row r="1045" spans="1:12">
      <c r="A1045" s="30"/>
      <c r="B1045" s="37"/>
      <c r="C1045" s="289" t="s">
        <v>901</v>
      </c>
      <c r="D1045" s="289"/>
      <c r="E1045" s="289"/>
      <c r="F1045" s="289"/>
      <c r="G1045" s="289"/>
      <c r="H1045" s="289"/>
      <c r="I1045" s="56"/>
      <c r="J1045" s="51"/>
      <c r="K1045" s="39"/>
      <c r="L1045" s="39"/>
    </row>
    <row r="1046" spans="1:12">
      <c r="A1046" s="243"/>
      <c r="B1046" s="255">
        <v>20</v>
      </c>
      <c r="C1046" s="294" t="s">
        <v>120</v>
      </c>
      <c r="D1046" s="294"/>
      <c r="E1046" s="294"/>
      <c r="F1046" s="294"/>
      <c r="G1046" s="294"/>
      <c r="H1046" s="294"/>
      <c r="I1046" s="54">
        <v>12</v>
      </c>
      <c r="J1046" s="50" t="s">
        <v>70</v>
      </c>
      <c r="K1046" s="36">
        <v>250000</v>
      </c>
      <c r="L1046" s="36">
        <f t="shared" ref="L1046" si="215">I1046*K1046</f>
        <v>3000000</v>
      </c>
    </row>
    <row r="1047" spans="1:12">
      <c r="A1047" s="30"/>
      <c r="B1047" s="52"/>
      <c r="C1047" s="289" t="s">
        <v>901</v>
      </c>
      <c r="D1047" s="289"/>
      <c r="E1047" s="289"/>
      <c r="F1047" s="289"/>
      <c r="G1047" s="289"/>
      <c r="H1047" s="289"/>
      <c r="I1047" s="56"/>
      <c r="J1047" s="51"/>
      <c r="K1047" s="39"/>
      <c r="L1047" s="39"/>
    </row>
    <row r="1048" spans="1:12">
      <c r="A1048" s="243"/>
      <c r="B1048" s="252">
        <v>21</v>
      </c>
      <c r="C1048" s="290" t="s">
        <v>121</v>
      </c>
      <c r="D1048" s="290"/>
      <c r="E1048" s="290"/>
      <c r="F1048" s="290"/>
      <c r="G1048" s="290"/>
      <c r="H1048" s="290"/>
      <c r="I1048" s="54">
        <v>12</v>
      </c>
      <c r="J1048" s="50" t="s">
        <v>70</v>
      </c>
      <c r="K1048" s="36">
        <v>700000</v>
      </c>
      <c r="L1048" s="36">
        <f t="shared" ref="L1048" si="216">I1048*K1048</f>
        <v>8400000</v>
      </c>
    </row>
    <row r="1049" spans="1:12">
      <c r="A1049" s="30"/>
      <c r="B1049" s="37"/>
      <c r="C1049" s="290" t="s">
        <v>901</v>
      </c>
      <c r="D1049" s="290"/>
      <c r="E1049" s="290"/>
      <c r="F1049" s="290"/>
      <c r="G1049" s="290"/>
      <c r="H1049" s="290"/>
      <c r="I1049" s="56"/>
      <c r="J1049" s="51"/>
      <c r="K1049" s="39"/>
      <c r="L1049" s="39"/>
    </row>
    <row r="1050" spans="1:12">
      <c r="A1050" s="243"/>
      <c r="B1050" s="255">
        <v>22</v>
      </c>
      <c r="C1050" s="291" t="s">
        <v>122</v>
      </c>
      <c r="D1050" s="291"/>
      <c r="E1050" s="291"/>
      <c r="F1050" s="291"/>
      <c r="G1050" s="291"/>
      <c r="H1050" s="291"/>
      <c r="I1050" s="54">
        <v>12</v>
      </c>
      <c r="J1050" s="50" t="s">
        <v>70</v>
      </c>
      <c r="K1050" s="36">
        <v>640000</v>
      </c>
      <c r="L1050" s="36">
        <f t="shared" ref="L1050" si="217">I1050*K1050</f>
        <v>7680000</v>
      </c>
    </row>
    <row r="1051" spans="1:12">
      <c r="A1051" s="30"/>
      <c r="B1051" s="52"/>
      <c r="C1051" s="289" t="s">
        <v>123</v>
      </c>
      <c r="D1051" s="289"/>
      <c r="E1051" s="289"/>
      <c r="F1051" s="289"/>
      <c r="G1051" s="289"/>
      <c r="H1051" s="289"/>
      <c r="I1051" s="56"/>
      <c r="J1051" s="51"/>
      <c r="K1051" s="39"/>
      <c r="L1051" s="39"/>
    </row>
    <row r="1052" spans="1:12">
      <c r="A1052" s="243"/>
      <c r="B1052" s="252">
        <v>23</v>
      </c>
      <c r="C1052" s="290" t="s">
        <v>122</v>
      </c>
      <c r="D1052" s="290"/>
      <c r="E1052" s="290"/>
      <c r="F1052" s="290"/>
      <c r="G1052" s="290"/>
      <c r="H1052" s="290"/>
      <c r="I1052" s="54">
        <v>12</v>
      </c>
      <c r="J1052" s="50" t="s">
        <v>70</v>
      </c>
      <c r="K1052" s="36">
        <v>880000</v>
      </c>
      <c r="L1052" s="36">
        <f t="shared" ref="L1052" si="218">I1052*K1052</f>
        <v>10560000</v>
      </c>
    </row>
    <row r="1053" spans="1:12">
      <c r="A1053" s="30"/>
      <c r="B1053" s="37"/>
      <c r="C1053" s="290" t="s">
        <v>124</v>
      </c>
      <c r="D1053" s="290"/>
      <c r="E1053" s="290"/>
      <c r="F1053" s="290"/>
      <c r="G1053" s="290"/>
      <c r="H1053" s="290"/>
      <c r="I1053" s="56"/>
      <c r="J1053" s="51"/>
      <c r="K1053" s="39"/>
      <c r="L1053" s="39"/>
    </row>
    <row r="1054" spans="1:12">
      <c r="A1054" s="243"/>
      <c r="B1054" s="255">
        <v>24</v>
      </c>
      <c r="C1054" s="291" t="s">
        <v>122</v>
      </c>
      <c r="D1054" s="291"/>
      <c r="E1054" s="291"/>
      <c r="F1054" s="291"/>
      <c r="G1054" s="291"/>
      <c r="H1054" s="291"/>
      <c r="I1054" s="54">
        <v>12</v>
      </c>
      <c r="J1054" s="50" t="s">
        <v>70</v>
      </c>
      <c r="K1054" s="36">
        <v>1200000</v>
      </c>
      <c r="L1054" s="36">
        <f t="shared" ref="L1054" si="219">I1054*K1054</f>
        <v>14400000</v>
      </c>
    </row>
    <row r="1055" spans="1:12">
      <c r="A1055" s="30"/>
      <c r="B1055" s="52"/>
      <c r="C1055" s="289" t="s">
        <v>125</v>
      </c>
      <c r="D1055" s="289"/>
      <c r="E1055" s="289"/>
      <c r="F1055" s="289"/>
      <c r="G1055" s="289"/>
      <c r="H1055" s="289"/>
      <c r="I1055" s="56"/>
      <c r="J1055" s="51"/>
      <c r="K1055" s="39"/>
      <c r="L1055" s="39"/>
    </row>
    <row r="1056" spans="1:12">
      <c r="A1056" s="243"/>
      <c r="B1056" s="255">
        <v>25</v>
      </c>
      <c r="C1056" s="291" t="s">
        <v>122</v>
      </c>
      <c r="D1056" s="291"/>
      <c r="E1056" s="291"/>
      <c r="F1056" s="291"/>
      <c r="G1056" s="291"/>
      <c r="H1056" s="291"/>
      <c r="I1056" s="66">
        <v>12</v>
      </c>
      <c r="J1056" s="50" t="s">
        <v>70</v>
      </c>
      <c r="K1056" s="36">
        <v>1520000</v>
      </c>
      <c r="L1056" s="36">
        <f t="shared" ref="L1056" si="220">I1056*K1056</f>
        <v>18240000</v>
      </c>
    </row>
    <row r="1057" spans="1:12">
      <c r="A1057" s="30"/>
      <c r="B1057" s="63"/>
      <c r="C1057" s="289" t="s">
        <v>126</v>
      </c>
      <c r="D1057" s="289"/>
      <c r="E1057" s="289"/>
      <c r="F1057" s="289"/>
      <c r="G1057" s="289"/>
      <c r="H1057" s="289"/>
      <c r="I1057" s="56"/>
      <c r="J1057" s="51"/>
      <c r="K1057" s="39"/>
      <c r="L1057" s="39"/>
    </row>
    <row r="1058" spans="1:12">
      <c r="A1058" s="30"/>
      <c r="B1058" s="252">
        <v>26</v>
      </c>
      <c r="C1058" s="290" t="s">
        <v>122</v>
      </c>
      <c r="D1058" s="290"/>
      <c r="E1058" s="290"/>
      <c r="F1058" s="290"/>
      <c r="G1058" s="290"/>
      <c r="H1058" s="290"/>
      <c r="I1058" s="54">
        <v>12</v>
      </c>
      <c r="J1058" s="50" t="s">
        <v>70</v>
      </c>
      <c r="K1058" s="36">
        <v>640000</v>
      </c>
      <c r="L1058" s="36">
        <f t="shared" ref="L1058" si="221">I1058*K1058</f>
        <v>7680000</v>
      </c>
    </row>
    <row r="1059" spans="1:12">
      <c r="A1059" s="37"/>
      <c r="B1059" s="63"/>
      <c r="C1059" s="290" t="s">
        <v>127</v>
      </c>
      <c r="D1059" s="290"/>
      <c r="E1059" s="290"/>
      <c r="F1059" s="290"/>
      <c r="G1059" s="290"/>
      <c r="H1059" s="290"/>
      <c r="I1059" s="56"/>
      <c r="J1059" s="51"/>
      <c r="K1059" s="39"/>
      <c r="L1059" s="39"/>
    </row>
    <row r="1060" spans="1:12">
      <c r="A1060" s="231" t="s">
        <v>921</v>
      </c>
      <c r="B1060" s="293" t="s">
        <v>961</v>
      </c>
      <c r="C1060" s="293"/>
      <c r="D1060" s="293"/>
      <c r="E1060" s="293"/>
      <c r="F1060" s="293"/>
      <c r="G1060" s="293"/>
      <c r="H1060" s="293"/>
      <c r="I1060" s="24"/>
      <c r="J1060" s="13"/>
      <c r="K1060" s="13"/>
      <c r="L1060" s="23">
        <f>SUM(L1061:L1082)</f>
        <v>13700000</v>
      </c>
    </row>
    <row r="1061" spans="1:12">
      <c r="A1061" s="252"/>
      <c r="B1061" s="252">
        <v>1</v>
      </c>
      <c r="C1061" s="290" t="s">
        <v>129</v>
      </c>
      <c r="D1061" s="290"/>
      <c r="E1061" s="290"/>
      <c r="F1061" s="290"/>
      <c r="G1061" s="290"/>
      <c r="H1061" s="290"/>
      <c r="I1061" s="54">
        <v>12</v>
      </c>
      <c r="J1061" s="55" t="s">
        <v>70</v>
      </c>
      <c r="K1061" s="36">
        <v>400000</v>
      </c>
      <c r="L1061" s="36">
        <f>I1061*K1061</f>
        <v>4800000</v>
      </c>
    </row>
    <row r="1062" spans="1:12">
      <c r="A1062" s="37"/>
      <c r="B1062" s="52"/>
      <c r="C1062" s="289" t="s">
        <v>130</v>
      </c>
      <c r="D1062" s="289"/>
      <c r="E1062" s="289"/>
      <c r="F1062" s="289"/>
      <c r="G1062" s="289"/>
      <c r="H1062" s="289"/>
      <c r="I1062" s="56"/>
      <c r="J1062" s="57"/>
      <c r="K1062" s="39"/>
      <c r="L1062" s="39"/>
    </row>
    <row r="1063" spans="1:12">
      <c r="A1063" s="252"/>
      <c r="B1063" s="252">
        <v>2</v>
      </c>
      <c r="C1063" s="290" t="s">
        <v>131</v>
      </c>
      <c r="D1063" s="290"/>
      <c r="E1063" s="290"/>
      <c r="F1063" s="290"/>
      <c r="G1063" s="290"/>
      <c r="H1063" s="290"/>
      <c r="I1063" s="54">
        <v>1</v>
      </c>
      <c r="J1063" s="55" t="s">
        <v>91</v>
      </c>
      <c r="K1063" s="36">
        <v>700000</v>
      </c>
      <c r="L1063" s="36">
        <f t="shared" ref="L1063" si="222">I1063*K1063</f>
        <v>700000</v>
      </c>
    </row>
    <row r="1064" spans="1:12">
      <c r="A1064" s="37"/>
      <c r="B1064" s="52"/>
      <c r="C1064" s="289" t="s">
        <v>132</v>
      </c>
      <c r="D1064" s="289"/>
      <c r="E1064" s="289"/>
      <c r="F1064" s="289"/>
      <c r="G1064" s="289"/>
      <c r="H1064" s="289"/>
      <c r="I1064" s="56"/>
      <c r="J1064" s="57"/>
      <c r="K1064" s="39"/>
      <c r="L1064" s="39"/>
    </row>
    <row r="1065" spans="1:12">
      <c r="A1065" s="252"/>
      <c r="B1065" s="252">
        <v>3</v>
      </c>
      <c r="C1065" s="290" t="s">
        <v>131</v>
      </c>
      <c r="D1065" s="290"/>
      <c r="E1065" s="290"/>
      <c r="F1065" s="290"/>
      <c r="G1065" s="290"/>
      <c r="H1065" s="290"/>
      <c r="I1065" s="54">
        <v>2</v>
      </c>
      <c r="J1065" s="55" t="s">
        <v>91</v>
      </c>
      <c r="K1065" s="36">
        <v>600000</v>
      </c>
      <c r="L1065" s="36">
        <f t="shared" ref="L1065" si="223">I1065*K1065</f>
        <v>1200000</v>
      </c>
    </row>
    <row r="1066" spans="1:12">
      <c r="A1066" s="37"/>
      <c r="B1066" s="52"/>
      <c r="C1066" s="289" t="s">
        <v>132</v>
      </c>
      <c r="D1066" s="289"/>
      <c r="E1066" s="289"/>
      <c r="F1066" s="289"/>
      <c r="G1066" s="289"/>
      <c r="H1066" s="289"/>
      <c r="I1066" s="56"/>
      <c r="J1066" s="57"/>
      <c r="K1066" s="39"/>
      <c r="L1066" s="39"/>
    </row>
    <row r="1067" spans="1:12">
      <c r="A1067" s="252"/>
      <c r="B1067" s="252">
        <v>4</v>
      </c>
      <c r="C1067" s="290" t="s">
        <v>131</v>
      </c>
      <c r="D1067" s="290"/>
      <c r="E1067" s="290"/>
      <c r="F1067" s="290"/>
      <c r="G1067" s="290"/>
      <c r="H1067" s="290"/>
      <c r="I1067" s="54">
        <v>1</v>
      </c>
      <c r="J1067" s="55" t="s">
        <v>91</v>
      </c>
      <c r="K1067" s="36">
        <v>600000</v>
      </c>
      <c r="L1067" s="36">
        <f t="shared" ref="L1067" si="224">I1067*K1067</f>
        <v>600000</v>
      </c>
    </row>
    <row r="1068" spans="1:12">
      <c r="A1068" s="37"/>
      <c r="B1068" s="52"/>
      <c r="C1068" s="289" t="s">
        <v>133</v>
      </c>
      <c r="D1068" s="289"/>
      <c r="E1068" s="289"/>
      <c r="F1068" s="289"/>
      <c r="G1068" s="289"/>
      <c r="H1068" s="289"/>
      <c r="I1068" s="56"/>
      <c r="J1068" s="57"/>
      <c r="K1068" s="39"/>
      <c r="L1068" s="39"/>
    </row>
    <row r="1069" spans="1:12">
      <c r="A1069" s="252"/>
      <c r="B1069" s="255">
        <v>5</v>
      </c>
      <c r="C1069" s="291" t="s">
        <v>131</v>
      </c>
      <c r="D1069" s="291"/>
      <c r="E1069" s="291"/>
      <c r="F1069" s="291"/>
      <c r="G1069" s="291"/>
      <c r="H1069" s="291"/>
      <c r="I1069" s="54">
        <v>2</v>
      </c>
      <c r="J1069" s="55" t="s">
        <v>91</v>
      </c>
      <c r="K1069" s="36">
        <v>500000</v>
      </c>
      <c r="L1069" s="36">
        <f t="shared" ref="L1069" si="225">I1069*K1069</f>
        <v>1000000</v>
      </c>
    </row>
    <row r="1070" spans="1:12">
      <c r="A1070" s="37"/>
      <c r="B1070" s="52"/>
      <c r="C1070" s="289" t="s">
        <v>133</v>
      </c>
      <c r="D1070" s="289"/>
      <c r="E1070" s="289"/>
      <c r="F1070" s="289"/>
      <c r="G1070" s="289"/>
      <c r="H1070" s="289"/>
      <c r="I1070" s="56"/>
      <c r="J1070" s="57"/>
      <c r="K1070" s="39"/>
      <c r="L1070" s="39"/>
    </row>
    <row r="1071" spans="1:12">
      <c r="A1071" s="252"/>
      <c r="B1071" s="252">
        <v>6</v>
      </c>
      <c r="C1071" s="290" t="s">
        <v>131</v>
      </c>
      <c r="D1071" s="290"/>
      <c r="E1071" s="290"/>
      <c r="F1071" s="290"/>
      <c r="G1071" s="290"/>
      <c r="H1071" s="290"/>
      <c r="I1071" s="54">
        <v>1</v>
      </c>
      <c r="J1071" s="55" t="s">
        <v>91</v>
      </c>
      <c r="K1071" s="36">
        <v>400000</v>
      </c>
      <c r="L1071" s="36">
        <f t="shared" ref="L1071" si="226">I1071*K1071</f>
        <v>400000</v>
      </c>
    </row>
    <row r="1072" spans="1:12">
      <c r="A1072" s="37"/>
      <c r="B1072" s="52"/>
      <c r="C1072" s="289" t="s">
        <v>134</v>
      </c>
      <c r="D1072" s="289"/>
      <c r="E1072" s="289"/>
      <c r="F1072" s="289"/>
      <c r="G1072" s="289"/>
      <c r="H1072" s="289"/>
      <c r="I1072" s="56"/>
      <c r="J1072" s="57"/>
      <c r="K1072" s="39"/>
      <c r="L1072" s="39"/>
    </row>
    <row r="1073" spans="1:12">
      <c r="A1073" s="252"/>
      <c r="B1073" s="252">
        <v>7</v>
      </c>
      <c r="C1073" s="290" t="s">
        <v>131</v>
      </c>
      <c r="D1073" s="290"/>
      <c r="E1073" s="290"/>
      <c r="F1073" s="290"/>
      <c r="G1073" s="290"/>
      <c r="H1073" s="290"/>
      <c r="I1073" s="54">
        <v>2</v>
      </c>
      <c r="J1073" s="55" t="s">
        <v>91</v>
      </c>
      <c r="K1073" s="36">
        <v>300000</v>
      </c>
      <c r="L1073" s="36">
        <f t="shared" ref="L1073" si="227">I1073*K1073</f>
        <v>600000</v>
      </c>
    </row>
    <row r="1074" spans="1:12">
      <c r="A1074" s="37"/>
      <c r="B1074" s="52"/>
      <c r="C1074" s="289" t="s">
        <v>134</v>
      </c>
      <c r="D1074" s="289"/>
      <c r="E1074" s="289"/>
      <c r="F1074" s="289"/>
      <c r="G1074" s="289"/>
      <c r="H1074" s="289"/>
      <c r="I1074" s="56"/>
      <c r="J1074" s="57"/>
      <c r="K1074" s="39"/>
      <c r="L1074" s="39"/>
    </row>
    <row r="1075" spans="1:12">
      <c r="A1075" s="252"/>
      <c r="B1075" s="252">
        <v>8</v>
      </c>
      <c r="C1075" s="290" t="s">
        <v>131</v>
      </c>
      <c r="D1075" s="290"/>
      <c r="E1075" s="290"/>
      <c r="F1075" s="290"/>
      <c r="G1075" s="290"/>
      <c r="H1075" s="290"/>
      <c r="I1075" s="54">
        <v>1</v>
      </c>
      <c r="J1075" s="55" t="s">
        <v>91</v>
      </c>
      <c r="K1075" s="36">
        <v>800000</v>
      </c>
      <c r="L1075" s="36">
        <f t="shared" ref="L1075" si="228">I1075*K1075</f>
        <v>800000</v>
      </c>
    </row>
    <row r="1076" spans="1:12">
      <c r="A1076" s="37"/>
      <c r="B1076" s="52"/>
      <c r="C1076" s="289" t="s">
        <v>135</v>
      </c>
      <c r="D1076" s="289"/>
      <c r="E1076" s="289"/>
      <c r="F1076" s="289"/>
      <c r="G1076" s="289"/>
      <c r="H1076" s="289"/>
      <c r="I1076" s="56"/>
      <c r="J1076" s="57"/>
      <c r="K1076" s="39"/>
      <c r="L1076" s="39"/>
    </row>
    <row r="1077" spans="1:12">
      <c r="A1077" s="252"/>
      <c r="B1077" s="252">
        <v>9</v>
      </c>
      <c r="C1077" s="290" t="s">
        <v>131</v>
      </c>
      <c r="D1077" s="290"/>
      <c r="E1077" s="290"/>
      <c r="F1077" s="290"/>
      <c r="G1077" s="290"/>
      <c r="H1077" s="290"/>
      <c r="I1077" s="54">
        <v>2</v>
      </c>
      <c r="J1077" s="55" t="s">
        <v>91</v>
      </c>
      <c r="K1077" s="36">
        <v>700000</v>
      </c>
      <c r="L1077" s="36">
        <f t="shared" ref="L1077" si="229">I1077*K1077</f>
        <v>1400000</v>
      </c>
    </row>
    <row r="1078" spans="1:12">
      <c r="A1078" s="37"/>
      <c r="B1078" s="52"/>
      <c r="C1078" s="289" t="s">
        <v>135</v>
      </c>
      <c r="D1078" s="289"/>
      <c r="E1078" s="289"/>
      <c r="F1078" s="289"/>
      <c r="G1078" s="289"/>
      <c r="H1078" s="289"/>
      <c r="I1078" s="56"/>
      <c r="J1078" s="57"/>
      <c r="K1078" s="39"/>
      <c r="L1078" s="39"/>
    </row>
    <row r="1079" spans="1:12">
      <c r="A1079" s="252"/>
      <c r="B1079" s="252">
        <v>10</v>
      </c>
      <c r="C1079" s="290" t="s">
        <v>131</v>
      </c>
      <c r="D1079" s="290"/>
      <c r="E1079" s="290"/>
      <c r="F1079" s="290"/>
      <c r="G1079" s="290"/>
      <c r="H1079" s="290"/>
      <c r="I1079" s="54">
        <v>1</v>
      </c>
      <c r="J1079" s="55" t="s">
        <v>91</v>
      </c>
      <c r="K1079" s="36">
        <v>800000</v>
      </c>
      <c r="L1079" s="36">
        <f t="shared" ref="L1079" si="230">I1079*K1079</f>
        <v>800000</v>
      </c>
    </row>
    <row r="1080" spans="1:12">
      <c r="A1080" s="37"/>
      <c r="B1080" s="52"/>
      <c r="C1080" s="289" t="s">
        <v>136</v>
      </c>
      <c r="D1080" s="289"/>
      <c r="E1080" s="289"/>
      <c r="F1080" s="289"/>
      <c r="G1080" s="289"/>
      <c r="H1080" s="289"/>
      <c r="I1080" s="56"/>
      <c r="J1080" s="57"/>
      <c r="K1080" s="39"/>
      <c r="L1080" s="39"/>
    </row>
    <row r="1081" spans="1:12">
      <c r="A1081" s="252"/>
      <c r="B1081" s="252">
        <v>11</v>
      </c>
      <c r="C1081" s="290" t="s">
        <v>131</v>
      </c>
      <c r="D1081" s="290"/>
      <c r="E1081" s="290"/>
      <c r="F1081" s="290"/>
      <c r="G1081" s="290"/>
      <c r="H1081" s="290"/>
      <c r="I1081" s="54">
        <v>2</v>
      </c>
      <c r="J1081" s="55" t="s">
        <v>91</v>
      </c>
      <c r="K1081" s="36">
        <v>700000</v>
      </c>
      <c r="L1081" s="36">
        <f t="shared" ref="L1081" si="231">I1081*K1081</f>
        <v>1400000</v>
      </c>
    </row>
    <row r="1082" spans="1:12">
      <c r="A1082" s="37"/>
      <c r="B1082" s="52"/>
      <c r="C1082" s="289" t="s">
        <v>136</v>
      </c>
      <c r="D1082" s="289"/>
      <c r="E1082" s="289"/>
      <c r="F1082" s="289"/>
      <c r="G1082" s="289"/>
      <c r="H1082" s="289"/>
      <c r="I1082" s="56"/>
      <c r="J1082" s="57"/>
      <c r="K1082" s="39"/>
      <c r="L1082" s="39"/>
    </row>
    <row r="1083" spans="1:12">
      <c r="A1083" s="231" t="s">
        <v>782</v>
      </c>
      <c r="B1083" s="292" t="s">
        <v>783</v>
      </c>
      <c r="C1083" s="292"/>
      <c r="D1083" s="292"/>
      <c r="E1083" s="292"/>
      <c r="F1083" s="292"/>
      <c r="G1083" s="292"/>
      <c r="H1083" s="292"/>
      <c r="I1083" s="24"/>
      <c r="J1083" s="13"/>
      <c r="K1083" s="22"/>
      <c r="L1083" s="26">
        <f>+L1084+L1089</f>
        <v>869000000</v>
      </c>
    </row>
    <row r="1084" spans="1:12">
      <c r="A1084" s="247" t="s">
        <v>784</v>
      </c>
      <c r="B1084" s="342" t="s">
        <v>785</v>
      </c>
      <c r="C1084" s="342"/>
      <c r="D1084" s="342"/>
      <c r="E1084" s="342"/>
      <c r="F1084" s="342"/>
      <c r="G1084" s="342"/>
      <c r="H1084" s="342"/>
      <c r="I1084" s="24"/>
      <c r="J1084" s="13"/>
      <c r="K1084" s="22"/>
      <c r="L1084" s="26">
        <f>SUM(L1085:L1088)</f>
        <v>722000000</v>
      </c>
    </row>
    <row r="1085" spans="1:12">
      <c r="A1085" s="30"/>
      <c r="B1085" s="255">
        <v>1</v>
      </c>
      <c r="C1085" s="294" t="s">
        <v>786</v>
      </c>
      <c r="D1085" s="294"/>
      <c r="E1085" s="294"/>
      <c r="F1085" s="294"/>
      <c r="G1085" s="294"/>
      <c r="H1085" s="294"/>
      <c r="I1085" s="34">
        <v>12</v>
      </c>
      <c r="J1085" s="50" t="s">
        <v>691</v>
      </c>
      <c r="K1085" s="36">
        <v>51000000</v>
      </c>
      <c r="L1085" s="36">
        <f>I1085*K1085</f>
        <v>612000000</v>
      </c>
    </row>
    <row r="1086" spans="1:12">
      <c r="A1086" s="30"/>
      <c r="B1086" s="52"/>
      <c r="C1086" s="327" t="s">
        <v>883</v>
      </c>
      <c r="D1086" s="327"/>
      <c r="E1086" s="327"/>
      <c r="F1086" s="327"/>
      <c r="G1086" s="327"/>
      <c r="H1086" s="327"/>
      <c r="I1086" s="38"/>
      <c r="J1086" s="51"/>
      <c r="K1086" s="39"/>
      <c r="L1086" s="39"/>
    </row>
    <row r="1087" spans="1:12">
      <c r="A1087" s="30"/>
      <c r="B1087" s="255">
        <v>2</v>
      </c>
      <c r="C1087" s="294" t="s">
        <v>786</v>
      </c>
      <c r="D1087" s="294"/>
      <c r="E1087" s="294"/>
      <c r="F1087" s="294"/>
      <c r="G1087" s="294"/>
      <c r="H1087" s="294"/>
      <c r="I1087" s="34">
        <v>1</v>
      </c>
      <c r="J1087" s="50" t="s">
        <v>635</v>
      </c>
      <c r="K1087" s="36">
        <v>110000000</v>
      </c>
      <c r="L1087" s="36">
        <f>+I1087*K1087</f>
        <v>110000000</v>
      </c>
    </row>
    <row r="1088" spans="1:12">
      <c r="A1088" s="30"/>
      <c r="B1088" s="52"/>
      <c r="C1088" s="327" t="s">
        <v>862</v>
      </c>
      <c r="D1088" s="327"/>
      <c r="E1088" s="327"/>
      <c r="F1088" s="327"/>
      <c r="G1088" s="327"/>
      <c r="H1088" s="327"/>
      <c r="I1088" s="38"/>
      <c r="J1088" s="51"/>
      <c r="K1088" s="39"/>
      <c r="L1088" s="39"/>
    </row>
    <row r="1089" spans="1:12">
      <c r="A1089" s="237" t="s">
        <v>787</v>
      </c>
      <c r="B1089" s="321" t="s">
        <v>788</v>
      </c>
      <c r="C1089" s="321"/>
      <c r="D1089" s="321"/>
      <c r="E1089" s="321"/>
      <c r="F1089" s="321"/>
      <c r="G1089" s="321"/>
      <c r="H1089" s="321"/>
      <c r="I1089" s="24"/>
      <c r="J1089" s="18"/>
      <c r="K1089" s="22"/>
      <c r="L1089" s="26">
        <f>SUM(L1090:L1093)</f>
        <v>147000000</v>
      </c>
    </row>
    <row r="1090" spans="1:12">
      <c r="A1090" s="252"/>
      <c r="B1090" s="255">
        <v>1</v>
      </c>
      <c r="C1090" s="291" t="s">
        <v>789</v>
      </c>
      <c r="D1090" s="291"/>
      <c r="E1090" s="291"/>
      <c r="F1090" s="291"/>
      <c r="G1090" s="291"/>
      <c r="H1090" s="291"/>
      <c r="I1090" s="34">
        <v>1</v>
      </c>
      <c r="J1090" s="50" t="s">
        <v>62</v>
      </c>
      <c r="K1090" s="36">
        <v>140000000</v>
      </c>
      <c r="L1090" s="36">
        <f>I1090*K1090</f>
        <v>140000000</v>
      </c>
    </row>
    <row r="1091" spans="1:12">
      <c r="A1091" s="52"/>
      <c r="B1091" s="52"/>
      <c r="C1091" s="289" t="s">
        <v>180</v>
      </c>
      <c r="D1091" s="289"/>
      <c r="E1091" s="289"/>
      <c r="F1091" s="289"/>
      <c r="G1091" s="289"/>
      <c r="H1091" s="289"/>
      <c r="I1091" s="42"/>
      <c r="J1091" s="51"/>
      <c r="K1091" s="39"/>
      <c r="L1091" s="39"/>
    </row>
    <row r="1092" spans="1:12">
      <c r="A1092" s="252"/>
      <c r="B1092" s="255">
        <v>2</v>
      </c>
      <c r="C1092" s="291" t="s">
        <v>790</v>
      </c>
      <c r="D1092" s="291"/>
      <c r="E1092" s="291"/>
      <c r="F1092" s="291"/>
      <c r="G1092" s="291"/>
      <c r="H1092" s="291"/>
      <c r="I1092" s="34">
        <v>1</v>
      </c>
      <c r="J1092" s="50" t="s">
        <v>62</v>
      </c>
      <c r="K1092" s="36">
        <v>7000000</v>
      </c>
      <c r="L1092" s="36">
        <f>I1092*K1092</f>
        <v>7000000</v>
      </c>
    </row>
    <row r="1093" spans="1:12">
      <c r="A1093" s="52"/>
      <c r="B1093" s="52"/>
      <c r="C1093" s="289" t="s">
        <v>791</v>
      </c>
      <c r="D1093" s="289"/>
      <c r="E1093" s="289"/>
      <c r="F1093" s="289"/>
      <c r="G1093" s="289"/>
      <c r="H1093" s="289"/>
      <c r="I1093" s="38"/>
      <c r="J1093" s="51"/>
      <c r="K1093" s="39"/>
      <c r="L1093" s="39"/>
    </row>
    <row r="1094" spans="1:12">
      <c r="A1094" s="231" t="s">
        <v>792</v>
      </c>
      <c r="B1094" s="292" t="s">
        <v>793</v>
      </c>
      <c r="C1094" s="292"/>
      <c r="D1094" s="292"/>
      <c r="E1094" s="292"/>
      <c r="F1094" s="292"/>
      <c r="G1094" s="292"/>
      <c r="H1094" s="292"/>
      <c r="I1094" s="24"/>
      <c r="J1094" s="18"/>
      <c r="K1094" s="22"/>
      <c r="L1094" s="26" t="e">
        <f>+L1095+L1098+L1111+L1122+#REF!</f>
        <v>#REF!</v>
      </c>
    </row>
    <row r="1095" spans="1:12">
      <c r="A1095" s="231" t="s">
        <v>794</v>
      </c>
      <c r="B1095" s="321" t="s">
        <v>795</v>
      </c>
      <c r="C1095" s="321"/>
      <c r="D1095" s="321"/>
      <c r="E1095" s="321"/>
      <c r="F1095" s="321"/>
      <c r="G1095" s="321"/>
      <c r="H1095" s="321"/>
      <c r="I1095" s="24"/>
      <c r="J1095" s="18"/>
      <c r="K1095" s="22"/>
      <c r="L1095" s="26">
        <f>SUM(L1096:L1097)</f>
        <v>2000000</v>
      </c>
    </row>
    <row r="1096" spans="1:12">
      <c r="A1096" s="252"/>
      <c r="B1096" s="255">
        <v>1</v>
      </c>
      <c r="C1096" s="291" t="s">
        <v>796</v>
      </c>
      <c r="D1096" s="291"/>
      <c r="E1096" s="291"/>
      <c r="F1096" s="291"/>
      <c r="G1096" s="291"/>
      <c r="H1096" s="291"/>
      <c r="I1096" s="42">
        <v>1</v>
      </c>
      <c r="J1096" s="89" t="s">
        <v>797</v>
      </c>
      <c r="K1096" s="43">
        <v>2000000</v>
      </c>
      <c r="L1096" s="43">
        <f>I1096*K1096</f>
        <v>2000000</v>
      </c>
    </row>
    <row r="1097" spans="1:12">
      <c r="A1097" s="52"/>
      <c r="B1097" s="52"/>
      <c r="C1097" s="289" t="s">
        <v>798</v>
      </c>
      <c r="D1097" s="289"/>
      <c r="E1097" s="289"/>
      <c r="F1097" s="289"/>
      <c r="G1097" s="289"/>
      <c r="H1097" s="289"/>
      <c r="I1097" s="38"/>
      <c r="J1097" s="51"/>
      <c r="K1097" s="39"/>
      <c r="L1097" s="39"/>
    </row>
    <row r="1098" spans="1:12">
      <c r="A1098" s="231" t="s">
        <v>799</v>
      </c>
      <c r="B1098" s="321" t="s">
        <v>800</v>
      </c>
      <c r="C1098" s="321"/>
      <c r="D1098" s="321"/>
      <c r="E1098" s="321"/>
      <c r="F1098" s="321"/>
      <c r="G1098" s="321"/>
      <c r="H1098" s="321"/>
      <c r="I1098" s="24"/>
      <c r="J1098" s="18"/>
      <c r="K1098" s="22"/>
      <c r="L1098" s="26">
        <f>SUM(L1099:L1110)</f>
        <v>64250000</v>
      </c>
    </row>
    <row r="1099" spans="1:12">
      <c r="A1099" s="243"/>
      <c r="B1099" s="255">
        <v>1</v>
      </c>
      <c r="C1099" s="291" t="s">
        <v>801</v>
      </c>
      <c r="D1099" s="291"/>
      <c r="E1099" s="291"/>
      <c r="F1099" s="291"/>
      <c r="G1099" s="291"/>
      <c r="H1099" s="291"/>
      <c r="I1099" s="34">
        <v>2</v>
      </c>
      <c r="J1099" s="50" t="s">
        <v>182</v>
      </c>
      <c r="K1099" s="36">
        <v>500000</v>
      </c>
      <c r="L1099" s="36">
        <f>+I1099*K1099</f>
        <v>1000000</v>
      </c>
    </row>
    <row r="1100" spans="1:12">
      <c r="A1100" s="30"/>
      <c r="B1100" s="52"/>
      <c r="C1100" s="289" t="s">
        <v>180</v>
      </c>
      <c r="D1100" s="289"/>
      <c r="E1100" s="289"/>
      <c r="F1100" s="289"/>
      <c r="G1100" s="289"/>
      <c r="H1100" s="289"/>
      <c r="I1100" s="38"/>
      <c r="J1100" s="51"/>
      <c r="K1100" s="39"/>
      <c r="L1100" s="39"/>
    </row>
    <row r="1101" spans="1:12">
      <c r="A1101" s="243"/>
      <c r="B1101" s="255">
        <v>2</v>
      </c>
      <c r="C1101" s="291" t="s">
        <v>802</v>
      </c>
      <c r="D1101" s="291"/>
      <c r="E1101" s="291"/>
      <c r="F1101" s="291"/>
      <c r="G1101" s="291"/>
      <c r="H1101" s="291"/>
      <c r="I1101" s="42">
        <v>100</v>
      </c>
      <c r="J1101" s="89" t="s">
        <v>615</v>
      </c>
      <c r="K1101" s="43">
        <v>25000</v>
      </c>
      <c r="L1101" s="43">
        <f>+I1101*K1101</f>
        <v>2500000</v>
      </c>
    </row>
    <row r="1102" spans="1:12">
      <c r="A1102" s="30"/>
      <c r="B1102" s="52"/>
      <c r="C1102" s="289" t="s">
        <v>180</v>
      </c>
      <c r="D1102" s="289"/>
      <c r="E1102" s="289"/>
      <c r="F1102" s="289"/>
      <c r="G1102" s="289"/>
      <c r="H1102" s="289"/>
      <c r="I1102" s="38"/>
      <c r="J1102" s="51"/>
      <c r="K1102" s="39"/>
      <c r="L1102" s="39"/>
    </row>
    <row r="1103" spans="1:12">
      <c r="A1103" s="243"/>
      <c r="B1103" s="255">
        <v>3</v>
      </c>
      <c r="C1103" s="291" t="s">
        <v>803</v>
      </c>
      <c r="D1103" s="291"/>
      <c r="E1103" s="291"/>
      <c r="F1103" s="291"/>
      <c r="G1103" s="291"/>
      <c r="H1103" s="291"/>
      <c r="I1103" s="42">
        <v>1</v>
      </c>
      <c r="J1103" s="89" t="s">
        <v>635</v>
      </c>
      <c r="K1103" s="43">
        <v>2350000</v>
      </c>
      <c r="L1103" s="43">
        <f>I1103*K1103</f>
        <v>2350000</v>
      </c>
    </row>
    <row r="1104" spans="1:12">
      <c r="A1104" s="30"/>
      <c r="B1104" s="52"/>
      <c r="C1104" s="289" t="s">
        <v>180</v>
      </c>
      <c r="D1104" s="289"/>
      <c r="E1104" s="289"/>
      <c r="F1104" s="289"/>
      <c r="G1104" s="289"/>
      <c r="H1104" s="289"/>
      <c r="I1104" s="38"/>
      <c r="J1104" s="51"/>
      <c r="K1104" s="39"/>
      <c r="L1104" s="39"/>
    </row>
    <row r="1105" spans="1:12">
      <c r="A1105" s="243"/>
      <c r="B1105" s="255">
        <v>4</v>
      </c>
      <c r="C1105" s="291" t="s">
        <v>804</v>
      </c>
      <c r="D1105" s="291"/>
      <c r="E1105" s="291"/>
      <c r="F1105" s="291"/>
      <c r="G1105" s="291"/>
      <c r="H1105" s="291"/>
      <c r="I1105" s="42">
        <v>100</v>
      </c>
      <c r="J1105" s="89" t="s">
        <v>182</v>
      </c>
      <c r="K1105" s="43">
        <v>1500</v>
      </c>
      <c r="L1105" s="43">
        <f>I1105*K1105</f>
        <v>150000</v>
      </c>
    </row>
    <row r="1106" spans="1:12">
      <c r="A1106" s="30"/>
      <c r="B1106" s="52"/>
      <c r="C1106" s="289" t="s">
        <v>180</v>
      </c>
      <c r="D1106" s="289"/>
      <c r="E1106" s="289"/>
      <c r="F1106" s="289"/>
      <c r="G1106" s="289"/>
      <c r="H1106" s="289"/>
      <c r="I1106" s="38"/>
      <c r="J1106" s="51"/>
      <c r="K1106" s="39"/>
      <c r="L1106" s="39"/>
    </row>
    <row r="1107" spans="1:12">
      <c r="A1107" s="30"/>
      <c r="B1107" s="255">
        <v>5</v>
      </c>
      <c r="C1107" s="291" t="s">
        <v>860</v>
      </c>
      <c r="D1107" s="291"/>
      <c r="E1107" s="291"/>
      <c r="F1107" s="291"/>
      <c r="G1107" s="291"/>
      <c r="H1107" s="291"/>
      <c r="I1107" s="42">
        <v>10</v>
      </c>
      <c r="J1107" s="89" t="s">
        <v>691</v>
      </c>
      <c r="K1107" s="43">
        <v>4800000</v>
      </c>
      <c r="L1107" s="43">
        <f>I1107*K1107</f>
        <v>48000000</v>
      </c>
    </row>
    <row r="1108" spans="1:12">
      <c r="A1108" s="30"/>
      <c r="B1108" s="52"/>
      <c r="C1108" s="289" t="s">
        <v>180</v>
      </c>
      <c r="D1108" s="289"/>
      <c r="E1108" s="289"/>
      <c r="F1108" s="289"/>
      <c r="G1108" s="289"/>
      <c r="H1108" s="289"/>
      <c r="I1108" s="38"/>
      <c r="J1108" s="51"/>
      <c r="K1108" s="39"/>
      <c r="L1108" s="39"/>
    </row>
    <row r="1109" spans="1:12">
      <c r="A1109" s="30"/>
      <c r="B1109" s="255">
        <v>6</v>
      </c>
      <c r="C1109" s="304" t="s">
        <v>805</v>
      </c>
      <c r="D1109" s="305"/>
      <c r="E1109" s="305"/>
      <c r="F1109" s="305"/>
      <c r="G1109" s="305"/>
      <c r="H1109" s="305"/>
      <c r="I1109" s="42">
        <v>10</v>
      </c>
      <c r="J1109" s="89" t="s">
        <v>691</v>
      </c>
      <c r="K1109" s="43">
        <v>1025000</v>
      </c>
      <c r="L1109" s="43">
        <f>I1109*K1109</f>
        <v>10250000</v>
      </c>
    </row>
    <row r="1110" spans="1:12">
      <c r="A1110" s="63"/>
      <c r="B1110" s="52"/>
      <c r="C1110" s="325" t="s">
        <v>180</v>
      </c>
      <c r="D1110" s="326"/>
      <c r="E1110" s="326"/>
      <c r="F1110" s="326"/>
      <c r="G1110" s="326"/>
      <c r="H1110" s="326"/>
      <c r="I1110" s="38"/>
      <c r="J1110" s="51"/>
      <c r="K1110" s="39"/>
      <c r="L1110" s="39"/>
    </row>
    <row r="1111" spans="1:12">
      <c r="A1111" s="232" t="s">
        <v>806</v>
      </c>
      <c r="B1111" s="383" t="s">
        <v>807</v>
      </c>
      <c r="C1111" s="321"/>
      <c r="D1111" s="321"/>
      <c r="E1111" s="321"/>
      <c r="F1111" s="321"/>
      <c r="G1111" s="321"/>
      <c r="H1111" s="321"/>
      <c r="I1111" s="24"/>
      <c r="J1111" s="24"/>
      <c r="K1111" s="32"/>
      <c r="L1111" s="94">
        <f>SUM(L1112:L1121)</f>
        <v>5190000</v>
      </c>
    </row>
    <row r="1112" spans="1:12">
      <c r="A1112" s="243"/>
      <c r="B1112" s="255">
        <v>1</v>
      </c>
      <c r="C1112" s="291" t="s">
        <v>808</v>
      </c>
      <c r="D1112" s="291"/>
      <c r="E1112" s="291"/>
      <c r="F1112" s="291"/>
      <c r="G1112" s="291"/>
      <c r="H1112" s="291"/>
      <c r="I1112" s="34">
        <v>80</v>
      </c>
      <c r="J1112" s="89" t="s">
        <v>182</v>
      </c>
      <c r="K1112" s="36">
        <v>2000</v>
      </c>
      <c r="L1112" s="36">
        <f>I1112*K1112</f>
        <v>160000</v>
      </c>
    </row>
    <row r="1113" spans="1:12">
      <c r="A1113" s="30"/>
      <c r="B1113" s="52"/>
      <c r="C1113" s="289" t="s">
        <v>809</v>
      </c>
      <c r="D1113" s="289"/>
      <c r="E1113" s="289"/>
      <c r="F1113" s="289"/>
      <c r="G1113" s="289"/>
      <c r="H1113" s="289"/>
      <c r="I1113" s="38"/>
      <c r="J1113" s="38"/>
      <c r="K1113" s="39"/>
      <c r="L1113" s="39"/>
    </row>
    <row r="1114" spans="1:12">
      <c r="A1114" s="243"/>
      <c r="B1114" s="255">
        <v>2</v>
      </c>
      <c r="C1114" s="291" t="s">
        <v>808</v>
      </c>
      <c r="D1114" s="291"/>
      <c r="E1114" s="291"/>
      <c r="F1114" s="291"/>
      <c r="G1114" s="291"/>
      <c r="H1114" s="291"/>
      <c r="I1114" s="34">
        <v>100</v>
      </c>
      <c r="J1114" s="89" t="s">
        <v>182</v>
      </c>
      <c r="K1114" s="36">
        <v>20000</v>
      </c>
      <c r="L1114" s="36">
        <f>I1114*K1114</f>
        <v>2000000</v>
      </c>
    </row>
    <row r="1115" spans="1:12">
      <c r="A1115" s="30"/>
      <c r="B1115" s="52"/>
      <c r="C1115" s="289" t="s">
        <v>810</v>
      </c>
      <c r="D1115" s="289"/>
      <c r="E1115" s="289"/>
      <c r="F1115" s="289"/>
      <c r="G1115" s="289"/>
      <c r="H1115" s="289"/>
      <c r="I1115" s="38"/>
      <c r="J1115" s="38"/>
      <c r="K1115" s="39"/>
      <c r="L1115" s="39"/>
    </row>
    <row r="1116" spans="1:12">
      <c r="A1116" s="243"/>
      <c r="B1116" s="252">
        <v>3</v>
      </c>
      <c r="C1116" s="290" t="s">
        <v>811</v>
      </c>
      <c r="D1116" s="290"/>
      <c r="E1116" s="290"/>
      <c r="F1116" s="290"/>
      <c r="G1116" s="290"/>
      <c r="H1116" s="290"/>
      <c r="I1116" s="34">
        <v>10</v>
      </c>
      <c r="J1116" s="89" t="s">
        <v>182</v>
      </c>
      <c r="K1116" s="36">
        <v>23000</v>
      </c>
      <c r="L1116" s="36">
        <f>I1116*K1116</f>
        <v>230000</v>
      </c>
    </row>
    <row r="1117" spans="1:12">
      <c r="A1117" s="30"/>
      <c r="B1117" s="52"/>
      <c r="C1117" s="289" t="s">
        <v>337</v>
      </c>
      <c r="D1117" s="289"/>
      <c r="E1117" s="289"/>
      <c r="F1117" s="289"/>
      <c r="G1117" s="289"/>
      <c r="H1117" s="289"/>
      <c r="I1117" s="38"/>
      <c r="J1117" s="38"/>
      <c r="K1117" s="39"/>
      <c r="L1117" s="39"/>
    </row>
    <row r="1118" spans="1:12">
      <c r="A1118" s="243"/>
      <c r="B1118" s="255">
        <v>4</v>
      </c>
      <c r="C1118" s="291" t="s">
        <v>812</v>
      </c>
      <c r="D1118" s="291"/>
      <c r="E1118" s="291"/>
      <c r="F1118" s="291"/>
      <c r="G1118" s="291"/>
      <c r="H1118" s="291"/>
      <c r="I1118" s="34">
        <v>5</v>
      </c>
      <c r="J1118" s="89" t="s">
        <v>182</v>
      </c>
      <c r="K1118" s="36">
        <v>60000</v>
      </c>
      <c r="L1118" s="36">
        <f>I1118*K1118</f>
        <v>300000</v>
      </c>
    </row>
    <row r="1119" spans="1:12">
      <c r="A1119" s="37"/>
      <c r="B1119" s="52"/>
      <c r="C1119" s="289" t="s">
        <v>813</v>
      </c>
      <c r="D1119" s="289"/>
      <c r="E1119" s="289"/>
      <c r="F1119" s="289"/>
      <c r="G1119" s="289"/>
      <c r="H1119" s="289"/>
      <c r="I1119" s="38"/>
      <c r="J1119" s="38"/>
      <c r="K1119" s="39"/>
      <c r="L1119" s="39"/>
    </row>
    <row r="1120" spans="1:12">
      <c r="A1120" s="252"/>
      <c r="B1120" s="255">
        <v>5</v>
      </c>
      <c r="C1120" s="291" t="s">
        <v>814</v>
      </c>
      <c r="D1120" s="291"/>
      <c r="E1120" s="291"/>
      <c r="F1120" s="291"/>
      <c r="G1120" s="291"/>
      <c r="H1120" s="291"/>
      <c r="I1120" s="34">
        <v>1</v>
      </c>
      <c r="J1120" s="50" t="s">
        <v>635</v>
      </c>
      <c r="K1120" s="36">
        <v>2500000</v>
      </c>
      <c r="L1120" s="36">
        <f>I1120*K1120</f>
        <v>2500000</v>
      </c>
    </row>
    <row r="1121" spans="1:14">
      <c r="A1121" s="37"/>
      <c r="B1121" s="52"/>
      <c r="C1121" s="289" t="s">
        <v>180</v>
      </c>
      <c r="D1121" s="289"/>
      <c r="E1121" s="289"/>
      <c r="F1121" s="289"/>
      <c r="G1121" s="289"/>
      <c r="H1121" s="289"/>
      <c r="I1121" s="38"/>
      <c r="J1121" s="38"/>
      <c r="K1121" s="39"/>
      <c r="L1121" s="39"/>
    </row>
    <row r="1122" spans="1:14">
      <c r="A1122" s="231" t="s">
        <v>815</v>
      </c>
      <c r="B1122" s="321" t="s">
        <v>816</v>
      </c>
      <c r="C1122" s="321"/>
      <c r="D1122" s="321"/>
      <c r="E1122" s="321"/>
      <c r="F1122" s="321"/>
      <c r="G1122" s="321"/>
      <c r="H1122" s="321"/>
      <c r="I1122" s="24"/>
      <c r="J1122" s="13"/>
      <c r="K1122" s="22"/>
      <c r="L1122" s="26">
        <f>SUM(L1123:L1132)</f>
        <v>3095000000</v>
      </c>
    </row>
    <row r="1123" spans="1:14">
      <c r="A1123" s="255"/>
      <c r="B1123" s="255">
        <v>1</v>
      </c>
      <c r="C1123" s="291" t="s">
        <v>817</v>
      </c>
      <c r="D1123" s="291"/>
      <c r="E1123" s="291"/>
      <c r="F1123" s="291"/>
      <c r="G1123" s="291"/>
      <c r="H1123" s="291"/>
      <c r="I1123" s="34">
        <v>30</v>
      </c>
      <c r="J1123" s="50" t="s">
        <v>818</v>
      </c>
      <c r="K1123" s="36">
        <v>1600000</v>
      </c>
      <c r="L1123" s="36">
        <f>I1123*K1123</f>
        <v>48000000</v>
      </c>
    </row>
    <row r="1124" spans="1:14">
      <c r="A1124" s="37"/>
      <c r="B1124" s="52"/>
      <c r="C1124" s="289" t="s">
        <v>861</v>
      </c>
      <c r="D1124" s="289"/>
      <c r="E1124" s="289"/>
      <c r="F1124" s="289"/>
      <c r="G1124" s="289"/>
      <c r="H1124" s="289"/>
      <c r="I1124" s="38"/>
      <c r="J1124" s="51"/>
      <c r="K1124" s="39"/>
      <c r="L1124" s="39"/>
    </row>
    <row r="1125" spans="1:14">
      <c r="A1125" s="252"/>
      <c r="B1125" s="255">
        <v>2</v>
      </c>
      <c r="C1125" s="291" t="s">
        <v>819</v>
      </c>
      <c r="D1125" s="291"/>
      <c r="E1125" s="291"/>
      <c r="F1125" s="291"/>
      <c r="G1125" s="291"/>
      <c r="H1125" s="291"/>
      <c r="I1125" s="42">
        <v>400</v>
      </c>
      <c r="J1125" s="89" t="s">
        <v>818</v>
      </c>
      <c r="K1125" s="43">
        <v>1600000</v>
      </c>
      <c r="L1125" s="43">
        <f>I1125*K1125</f>
        <v>640000000</v>
      </c>
    </row>
    <row r="1126" spans="1:14">
      <c r="A1126" s="37"/>
      <c r="B1126" s="52"/>
      <c r="C1126" s="289" t="s">
        <v>906</v>
      </c>
      <c r="D1126" s="289"/>
      <c r="E1126" s="289"/>
      <c r="F1126" s="289"/>
      <c r="G1126" s="289"/>
      <c r="H1126" s="289"/>
      <c r="I1126" s="38"/>
      <c r="J1126" s="51"/>
      <c r="K1126" s="39"/>
      <c r="L1126" s="39"/>
    </row>
    <row r="1127" spans="1:14">
      <c r="A1127" s="252"/>
      <c r="B1127" s="255">
        <v>3</v>
      </c>
      <c r="C1127" s="291" t="s">
        <v>821</v>
      </c>
      <c r="D1127" s="291"/>
      <c r="E1127" s="291"/>
      <c r="F1127" s="291"/>
      <c r="G1127" s="291"/>
      <c r="H1127" s="291"/>
      <c r="I1127" s="42">
        <v>500</v>
      </c>
      <c r="J1127" s="89" t="s">
        <v>818</v>
      </c>
      <c r="K1127" s="43">
        <v>460000</v>
      </c>
      <c r="L1127" s="43">
        <f>I1127*K1127</f>
        <v>230000000</v>
      </c>
    </row>
    <row r="1128" spans="1:14">
      <c r="A1128" s="37"/>
      <c r="B1128" s="52"/>
      <c r="C1128" s="289" t="s">
        <v>861</v>
      </c>
      <c r="D1128" s="289"/>
      <c r="E1128" s="289"/>
      <c r="F1128" s="289"/>
      <c r="G1128" s="289"/>
      <c r="H1128" s="289"/>
      <c r="I1128" s="38"/>
      <c r="J1128" s="51"/>
      <c r="K1128" s="39"/>
      <c r="L1128" s="39"/>
    </row>
    <row r="1129" spans="1:14">
      <c r="A1129" s="37"/>
      <c r="B1129" s="255">
        <v>4</v>
      </c>
      <c r="C1129" s="291" t="s">
        <v>821</v>
      </c>
      <c r="D1129" s="291"/>
      <c r="E1129" s="291"/>
      <c r="F1129" s="291"/>
      <c r="G1129" s="291"/>
      <c r="H1129" s="291"/>
      <c r="I1129" s="42">
        <v>3950</v>
      </c>
      <c r="J1129" s="89" t="s">
        <v>818</v>
      </c>
      <c r="K1129" s="43">
        <v>460000</v>
      </c>
      <c r="L1129" s="43">
        <f>I1129*K1129</f>
        <v>1817000000</v>
      </c>
      <c r="N1129" t="e">
        <f>+#REF!/12</f>
        <v>#REF!</v>
      </c>
    </row>
    <row r="1130" spans="1:14">
      <c r="A1130" s="37"/>
      <c r="B1130" s="52"/>
      <c r="C1130" s="289" t="s">
        <v>905</v>
      </c>
      <c r="D1130" s="289"/>
      <c r="E1130" s="289"/>
      <c r="F1130" s="289"/>
      <c r="G1130" s="289"/>
      <c r="H1130" s="289"/>
      <c r="I1130" s="38"/>
      <c r="J1130" s="51"/>
      <c r="K1130" s="39"/>
      <c r="L1130" s="39"/>
    </row>
    <row r="1131" spans="1:14">
      <c r="A1131" s="252"/>
      <c r="B1131" s="255">
        <v>5</v>
      </c>
      <c r="C1131" s="291" t="s">
        <v>822</v>
      </c>
      <c r="D1131" s="291"/>
      <c r="E1131" s="291"/>
      <c r="F1131" s="291"/>
      <c r="G1131" s="291"/>
      <c r="H1131" s="291"/>
      <c r="I1131" s="42">
        <v>12</v>
      </c>
      <c r="J1131" s="89" t="s">
        <v>877</v>
      </c>
      <c r="K1131" s="43">
        <v>30000000</v>
      </c>
      <c r="L1131" s="43">
        <f>+I1131*K1131</f>
        <v>360000000</v>
      </c>
    </row>
    <row r="1132" spans="1:14">
      <c r="A1132" s="37"/>
      <c r="B1132" s="52"/>
      <c r="C1132" s="289" t="s">
        <v>964</v>
      </c>
      <c r="D1132" s="289"/>
      <c r="E1132" s="289"/>
      <c r="F1132" s="289"/>
      <c r="G1132" s="289"/>
      <c r="H1132" s="289"/>
      <c r="I1132" s="38"/>
      <c r="J1132" s="51"/>
      <c r="K1132" s="39"/>
      <c r="L1132" s="39"/>
    </row>
    <row r="1133" spans="1:14">
      <c r="A1133" s="118"/>
      <c r="B1133" s="137"/>
      <c r="C1133" s="355"/>
      <c r="D1133" s="355"/>
      <c r="E1133" s="355"/>
      <c r="F1133" s="355"/>
      <c r="G1133" s="355"/>
      <c r="H1133" s="356"/>
      <c r="I1133" s="34"/>
      <c r="J1133" s="34"/>
      <c r="K1133" s="36"/>
      <c r="L1133" s="36"/>
    </row>
    <row r="1134" spans="1:14">
      <c r="A1134" s="367" t="s">
        <v>823</v>
      </c>
      <c r="B1134" s="368"/>
      <c r="C1134" s="368"/>
      <c r="D1134" s="368"/>
      <c r="E1134" s="368"/>
      <c r="F1134" s="368"/>
      <c r="G1134" s="368"/>
      <c r="H1134" s="368"/>
      <c r="I1134" s="368"/>
      <c r="J1134" s="368"/>
      <c r="K1134" s="369"/>
      <c r="L1134" s="120">
        <f>+L31+L82</f>
        <v>84122000000</v>
      </c>
    </row>
    <row r="1135" spans="1:14">
      <c r="A1135" s="1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181"/>
      <c r="N1135" s="41"/>
    </row>
    <row r="1136" spans="1:14">
      <c r="A1136" s="4"/>
      <c r="B1136" s="6"/>
      <c r="C1136" s="6"/>
      <c r="D1136" s="6"/>
      <c r="E1136" s="6"/>
      <c r="F1136" s="6"/>
      <c r="G1136" s="6"/>
      <c r="H1136" s="6"/>
      <c r="I1136" s="370" t="s">
        <v>824</v>
      </c>
      <c r="J1136" s="370"/>
      <c r="K1136" s="370"/>
      <c r="L1136" s="370"/>
      <c r="N1136" s="41"/>
    </row>
    <row r="1137" spans="1:12">
      <c r="A1137" s="4"/>
      <c r="B1137" s="6"/>
      <c r="C1137" s="6"/>
      <c r="D1137" s="6"/>
      <c r="E1137" s="6"/>
      <c r="F1137" s="6"/>
      <c r="G1137" s="6"/>
      <c r="H1137" s="6"/>
      <c r="I1137" s="251"/>
      <c r="J1137" s="251"/>
      <c r="K1137" s="251"/>
      <c r="L1137" s="251"/>
    </row>
    <row r="1138" spans="1:12">
      <c r="A1138" s="4"/>
      <c r="B1138" s="6"/>
      <c r="C1138" s="6"/>
      <c r="D1138" s="6"/>
      <c r="E1138" s="6"/>
      <c r="F1138" s="6"/>
      <c r="G1138" s="6"/>
      <c r="H1138" s="6"/>
      <c r="I1138" s="296" t="s">
        <v>976</v>
      </c>
      <c r="J1138" s="296"/>
      <c r="K1138" s="296"/>
      <c r="L1138" s="296"/>
    </row>
    <row r="1139" spans="1:12">
      <c r="A1139" s="4" t="s">
        <v>826</v>
      </c>
      <c r="B1139" s="6" t="s">
        <v>827</v>
      </c>
      <c r="C1139" s="121">
        <f>+L1134/4</f>
        <v>21030500000</v>
      </c>
      <c r="D1139" s="6"/>
      <c r="E1139" s="6"/>
      <c r="F1139" s="6"/>
      <c r="G1139" s="6"/>
      <c r="H1139" s="6"/>
      <c r="I1139" s="296" t="s">
        <v>977</v>
      </c>
      <c r="J1139" s="296"/>
      <c r="K1139" s="296"/>
      <c r="L1139" s="296"/>
    </row>
    <row r="1140" spans="1:12">
      <c r="A1140" s="4" t="s">
        <v>828</v>
      </c>
      <c r="B1140" s="6" t="s">
        <v>827</v>
      </c>
      <c r="C1140" s="121">
        <f>C1139</f>
        <v>21030500000</v>
      </c>
      <c r="D1140" s="6"/>
      <c r="E1140" s="6"/>
      <c r="F1140" s="6"/>
      <c r="G1140" s="6"/>
      <c r="H1140" s="6"/>
      <c r="I1140" s="6"/>
      <c r="J1140" s="6"/>
      <c r="K1140" s="6"/>
      <c r="L1140" s="9"/>
    </row>
    <row r="1141" spans="1:12">
      <c r="A1141" s="4" t="s">
        <v>829</v>
      </c>
      <c r="B1141" s="6" t="s">
        <v>827</v>
      </c>
      <c r="C1141" s="121">
        <f>C1140</f>
        <v>21030500000</v>
      </c>
      <c r="D1141" s="6"/>
      <c r="E1141" s="6"/>
      <c r="F1141" s="6"/>
      <c r="G1141" s="6"/>
      <c r="H1141" s="6"/>
      <c r="I1141" s="6"/>
      <c r="J1141" s="6"/>
      <c r="K1141" s="6"/>
      <c r="L1141" s="6"/>
    </row>
    <row r="1142" spans="1:12">
      <c r="A1142" s="4" t="s">
        <v>830</v>
      </c>
      <c r="B1142" s="6" t="s">
        <v>827</v>
      </c>
      <c r="C1142" s="122">
        <f>C1141</f>
        <v>21030500000</v>
      </c>
      <c r="D1142" s="6"/>
      <c r="E1142" s="6"/>
      <c r="F1142" s="6"/>
      <c r="G1142" s="6"/>
      <c r="H1142" s="6"/>
      <c r="I1142" s="6"/>
      <c r="J1142" s="6"/>
      <c r="K1142" s="6"/>
      <c r="L1142" s="6"/>
    </row>
    <row r="1143" spans="1:12">
      <c r="A1143" s="4"/>
      <c r="B1143" s="6"/>
      <c r="C1143" s="121">
        <f>SUM(C1139:C1142)</f>
        <v>84122000000</v>
      </c>
      <c r="D1143" s="6"/>
      <c r="E1143" s="6"/>
      <c r="F1143" s="6"/>
      <c r="G1143" s="6"/>
      <c r="H1143" s="6"/>
      <c r="I1143" s="296" t="s">
        <v>969</v>
      </c>
      <c r="J1143" s="296"/>
      <c r="K1143" s="296"/>
      <c r="L1143" s="296"/>
    </row>
    <row r="1144" spans="1:12">
      <c r="A1144" s="4"/>
      <c r="B1144" s="6"/>
      <c r="C1144" s="121"/>
      <c r="D1144" s="6"/>
      <c r="E1144" s="6"/>
      <c r="F1144" s="6"/>
      <c r="G1144" s="6"/>
      <c r="H1144" s="6"/>
      <c r="I1144" s="296" t="s">
        <v>971</v>
      </c>
      <c r="J1144" s="296"/>
      <c r="K1144" s="296"/>
      <c r="L1144" s="296"/>
    </row>
    <row r="1145" spans="1:12">
      <c r="A1145" s="4"/>
      <c r="B1145" s="6"/>
      <c r="C1145" s="6"/>
      <c r="D1145" s="6"/>
      <c r="E1145" s="6"/>
      <c r="F1145" s="6"/>
      <c r="G1145" s="6"/>
      <c r="H1145" s="6"/>
      <c r="I1145" s="296" t="s">
        <v>970</v>
      </c>
      <c r="J1145" s="296"/>
      <c r="K1145" s="296"/>
      <c r="L1145" s="296"/>
    </row>
    <row r="1146" spans="1:12">
      <c r="A1146" s="10"/>
      <c r="B1146" s="11"/>
      <c r="C1146" s="11"/>
      <c r="D1146" s="11"/>
      <c r="E1146" s="11"/>
      <c r="F1146" s="11"/>
      <c r="G1146" s="11"/>
      <c r="H1146" s="11"/>
      <c r="I1146" s="11"/>
      <c r="J1146" s="11"/>
      <c r="K1146" s="11"/>
      <c r="L1146" s="11"/>
    </row>
    <row r="1147" spans="1:12">
      <c r="A1147" s="298" t="s">
        <v>833</v>
      </c>
      <c r="B1147" s="299"/>
      <c r="C1147" s="299"/>
      <c r="D1147" s="299"/>
      <c r="E1147" s="299"/>
      <c r="F1147" s="299"/>
      <c r="G1147" s="299"/>
      <c r="H1147" s="299"/>
      <c r="I1147" s="299"/>
      <c r="J1147" s="299"/>
      <c r="K1147" s="299"/>
      <c r="L1147" s="300"/>
    </row>
    <row r="1148" spans="1:12">
      <c r="A1148" s="298" t="s">
        <v>834</v>
      </c>
      <c r="B1148" s="299"/>
      <c r="C1148" s="300"/>
      <c r="D1148" s="298" t="s">
        <v>835</v>
      </c>
      <c r="E1148" s="299"/>
      <c r="F1148" s="300"/>
      <c r="G1148" s="299" t="s">
        <v>836</v>
      </c>
      <c r="H1148" s="299"/>
      <c r="I1148" s="299"/>
      <c r="J1148" s="299"/>
      <c r="K1148" s="298" t="s">
        <v>837</v>
      </c>
      <c r="L1148" s="300"/>
    </row>
    <row r="1149" spans="1:12" ht="32.25" customHeight="1">
      <c r="A1149" s="298" t="s">
        <v>838</v>
      </c>
      <c r="B1149" s="299"/>
      <c r="C1149" s="300"/>
      <c r="D1149" s="298" t="s">
        <v>839</v>
      </c>
      <c r="E1149" s="299"/>
      <c r="F1149" s="300"/>
      <c r="G1149" s="380" t="s">
        <v>840</v>
      </c>
      <c r="H1149" s="381"/>
      <c r="I1149" s="381"/>
      <c r="J1149" s="382"/>
      <c r="K1149" s="1"/>
      <c r="L1149" s="3"/>
    </row>
    <row r="1150" spans="1:12" ht="21.75" customHeight="1">
      <c r="A1150" s="295" t="s">
        <v>841</v>
      </c>
      <c r="B1150" s="296"/>
      <c r="C1150" s="297"/>
      <c r="D1150" s="295" t="s">
        <v>842</v>
      </c>
      <c r="E1150" s="296"/>
      <c r="F1150" s="297"/>
      <c r="G1150" s="295" t="s">
        <v>843</v>
      </c>
      <c r="H1150" s="296"/>
      <c r="I1150" s="296"/>
      <c r="J1150" s="296"/>
      <c r="K1150" s="1"/>
      <c r="L1150" s="3"/>
    </row>
    <row r="1151" spans="1:12" ht="33" customHeight="1">
      <c r="A1151" s="301" t="s">
        <v>844</v>
      </c>
      <c r="B1151" s="302"/>
      <c r="C1151" s="303"/>
      <c r="D1151" s="301"/>
      <c r="E1151" s="302"/>
      <c r="F1151" s="303"/>
      <c r="G1151" s="377" t="s">
        <v>845</v>
      </c>
      <c r="H1151" s="378"/>
      <c r="I1151" s="378"/>
      <c r="J1151" s="379"/>
      <c r="K1151" s="1"/>
      <c r="L1151" s="3"/>
    </row>
    <row r="1152" spans="1:12" ht="31.5" customHeight="1">
      <c r="A1152" s="298" t="s">
        <v>846</v>
      </c>
      <c r="B1152" s="299"/>
      <c r="C1152" s="300"/>
      <c r="D1152" s="298" t="s">
        <v>847</v>
      </c>
      <c r="E1152" s="299"/>
      <c r="F1152" s="300"/>
      <c r="G1152" s="380" t="s">
        <v>848</v>
      </c>
      <c r="H1152" s="381"/>
      <c r="I1152" s="381"/>
      <c r="J1152" s="381"/>
      <c r="K1152" s="209"/>
      <c r="L1152" s="211"/>
    </row>
  </sheetData>
  <mergeCells count="1152">
    <mergeCell ref="A23:A24"/>
    <mergeCell ref="B23:H24"/>
    <mergeCell ref="I23:K23"/>
    <mergeCell ref="L23:L24"/>
    <mergeCell ref="B17:F17"/>
    <mergeCell ref="B18:F18"/>
    <mergeCell ref="B19:F19"/>
    <mergeCell ref="C12:D12"/>
    <mergeCell ref="B36:H36"/>
    <mergeCell ref="C37:H37"/>
    <mergeCell ref="B38:H38"/>
    <mergeCell ref="B39:H39"/>
    <mergeCell ref="B40:H40"/>
    <mergeCell ref="C41:H41"/>
    <mergeCell ref="B30:H30"/>
    <mergeCell ref="B31:H31"/>
    <mergeCell ref="B32:H32"/>
    <mergeCell ref="B33:H33"/>
    <mergeCell ref="B34:H34"/>
    <mergeCell ref="C35:H35"/>
    <mergeCell ref="B25:H25"/>
    <mergeCell ref="B26:H26"/>
    <mergeCell ref="B27:H27"/>
    <mergeCell ref="B28:H28"/>
    <mergeCell ref="B29:H29"/>
    <mergeCell ref="B20:F20"/>
    <mergeCell ref="B21:F21"/>
    <mergeCell ref="I18:L18"/>
    <mergeCell ref="I16:L16"/>
    <mergeCell ref="I19:L19"/>
    <mergeCell ref="I20:L20"/>
    <mergeCell ref="B58:H58"/>
    <mergeCell ref="B59:H59"/>
    <mergeCell ref="C55:H55"/>
    <mergeCell ref="C56:H56"/>
    <mergeCell ref="C48:H48"/>
    <mergeCell ref="C49:H49"/>
    <mergeCell ref="C50:H50"/>
    <mergeCell ref="C51:H51"/>
    <mergeCell ref="B53:H53"/>
    <mergeCell ref="C54:H54"/>
    <mergeCell ref="C42:H42"/>
    <mergeCell ref="C43:H43"/>
    <mergeCell ref="C44:H44"/>
    <mergeCell ref="C45:H45"/>
    <mergeCell ref="C46:H46"/>
    <mergeCell ref="C47:H47"/>
    <mergeCell ref="I22:L22"/>
    <mergeCell ref="C72:H72"/>
    <mergeCell ref="C73:H73"/>
    <mergeCell ref="C74:H74"/>
    <mergeCell ref="C75:H75"/>
    <mergeCell ref="C76:H76"/>
    <mergeCell ref="C77:H77"/>
    <mergeCell ref="C66:H66"/>
    <mergeCell ref="C67:H67"/>
    <mergeCell ref="C68:H68"/>
    <mergeCell ref="C69:H69"/>
    <mergeCell ref="C70:H70"/>
    <mergeCell ref="C71:H71"/>
    <mergeCell ref="B60:H60"/>
    <mergeCell ref="C61:H61"/>
    <mergeCell ref="C62:H62"/>
    <mergeCell ref="C63:H63"/>
    <mergeCell ref="C64:H64"/>
    <mergeCell ref="C65:H65"/>
    <mergeCell ref="C95:H95"/>
    <mergeCell ref="C96:H96"/>
    <mergeCell ref="C97:H97"/>
    <mergeCell ref="C98:H98"/>
    <mergeCell ref="C99:H99"/>
    <mergeCell ref="C90:H90"/>
    <mergeCell ref="C91:H91"/>
    <mergeCell ref="C92:H92"/>
    <mergeCell ref="C93:H93"/>
    <mergeCell ref="B94:H94"/>
    <mergeCell ref="B84:H84"/>
    <mergeCell ref="B85:H85"/>
    <mergeCell ref="C86:H86"/>
    <mergeCell ref="C87:H87"/>
    <mergeCell ref="C88:H88"/>
    <mergeCell ref="C89:H89"/>
    <mergeCell ref="C78:H78"/>
    <mergeCell ref="B79:H79"/>
    <mergeCell ref="B80:H80"/>
    <mergeCell ref="B81:H81"/>
    <mergeCell ref="B82:H82"/>
    <mergeCell ref="B83:H83"/>
    <mergeCell ref="C114:H114"/>
    <mergeCell ref="C115:H115"/>
    <mergeCell ref="C116:H116"/>
    <mergeCell ref="C117:H117"/>
    <mergeCell ref="C118:H118"/>
    <mergeCell ref="C119:H119"/>
    <mergeCell ref="C108:H108"/>
    <mergeCell ref="C109:H109"/>
    <mergeCell ref="C110:H110"/>
    <mergeCell ref="C111:H111"/>
    <mergeCell ref="C112:H112"/>
    <mergeCell ref="C113:H113"/>
    <mergeCell ref="B102:H102"/>
    <mergeCell ref="C103:H103"/>
    <mergeCell ref="C104:H104"/>
    <mergeCell ref="C105:H105"/>
    <mergeCell ref="C106:H106"/>
    <mergeCell ref="C107:H107"/>
    <mergeCell ref="C132:H132"/>
    <mergeCell ref="C133:H133"/>
    <mergeCell ref="C134:H134"/>
    <mergeCell ref="C135:H135"/>
    <mergeCell ref="C136:H136"/>
    <mergeCell ref="C137:H137"/>
    <mergeCell ref="C126:H126"/>
    <mergeCell ref="C127:H127"/>
    <mergeCell ref="C128:H128"/>
    <mergeCell ref="C129:H129"/>
    <mergeCell ref="C130:H130"/>
    <mergeCell ref="C131:H131"/>
    <mergeCell ref="C120:H120"/>
    <mergeCell ref="C121:H121"/>
    <mergeCell ref="C122:H122"/>
    <mergeCell ref="C123:H123"/>
    <mergeCell ref="C124:H124"/>
    <mergeCell ref="C125:H125"/>
    <mergeCell ref="C150:H150"/>
    <mergeCell ref="C151:H151"/>
    <mergeCell ref="C152:H152"/>
    <mergeCell ref="C153:H153"/>
    <mergeCell ref="C154:H154"/>
    <mergeCell ref="C155:H155"/>
    <mergeCell ref="C144:H144"/>
    <mergeCell ref="C145:H145"/>
    <mergeCell ref="C146:H146"/>
    <mergeCell ref="C147:H147"/>
    <mergeCell ref="C148:H148"/>
    <mergeCell ref="C149:H149"/>
    <mergeCell ref="C138:H138"/>
    <mergeCell ref="C139:H139"/>
    <mergeCell ref="C140:H140"/>
    <mergeCell ref="C141:H141"/>
    <mergeCell ref="C142:H142"/>
    <mergeCell ref="C143:H143"/>
    <mergeCell ref="C168:H168"/>
    <mergeCell ref="C169:H169"/>
    <mergeCell ref="C170:H170"/>
    <mergeCell ref="C171:H171"/>
    <mergeCell ref="C172:H172"/>
    <mergeCell ref="C173:H173"/>
    <mergeCell ref="C162:H162"/>
    <mergeCell ref="C163:H163"/>
    <mergeCell ref="C164:H164"/>
    <mergeCell ref="C165:H165"/>
    <mergeCell ref="C166:H166"/>
    <mergeCell ref="C167:H167"/>
    <mergeCell ref="C156:H156"/>
    <mergeCell ref="C157:H157"/>
    <mergeCell ref="C158:H158"/>
    <mergeCell ref="C159:H159"/>
    <mergeCell ref="C160:H160"/>
    <mergeCell ref="C161:H161"/>
    <mergeCell ref="C186:H186"/>
    <mergeCell ref="C187:H187"/>
    <mergeCell ref="C188:H188"/>
    <mergeCell ref="C189:H189"/>
    <mergeCell ref="C190:H190"/>
    <mergeCell ref="C191:H191"/>
    <mergeCell ref="C180:H180"/>
    <mergeCell ref="C181:H181"/>
    <mergeCell ref="C182:H182"/>
    <mergeCell ref="C183:H183"/>
    <mergeCell ref="C184:H184"/>
    <mergeCell ref="C185:H185"/>
    <mergeCell ref="C174:H174"/>
    <mergeCell ref="C175:H175"/>
    <mergeCell ref="C176:H176"/>
    <mergeCell ref="C177:H177"/>
    <mergeCell ref="C178:H178"/>
    <mergeCell ref="C179:H179"/>
    <mergeCell ref="C204:H204"/>
    <mergeCell ref="C205:H205"/>
    <mergeCell ref="C206:H206"/>
    <mergeCell ref="C207:H207"/>
    <mergeCell ref="C208:H208"/>
    <mergeCell ref="C209:H209"/>
    <mergeCell ref="C198:H198"/>
    <mergeCell ref="C199:H199"/>
    <mergeCell ref="C200:H200"/>
    <mergeCell ref="C201:H201"/>
    <mergeCell ref="C202:H202"/>
    <mergeCell ref="C203:H203"/>
    <mergeCell ref="C192:H192"/>
    <mergeCell ref="C193:H193"/>
    <mergeCell ref="C194:H194"/>
    <mergeCell ref="C195:H195"/>
    <mergeCell ref="C196:H196"/>
    <mergeCell ref="C197:H197"/>
    <mergeCell ref="C222:H222"/>
    <mergeCell ref="C223:H223"/>
    <mergeCell ref="C224:H224"/>
    <mergeCell ref="C225:H225"/>
    <mergeCell ref="C226:H226"/>
    <mergeCell ref="C227:H227"/>
    <mergeCell ref="C216:H216"/>
    <mergeCell ref="C217:H217"/>
    <mergeCell ref="C218:H218"/>
    <mergeCell ref="C219:H219"/>
    <mergeCell ref="C220:H220"/>
    <mergeCell ref="C221:H221"/>
    <mergeCell ref="C210:H210"/>
    <mergeCell ref="C211:H211"/>
    <mergeCell ref="C212:H212"/>
    <mergeCell ref="C213:H213"/>
    <mergeCell ref="C214:H214"/>
    <mergeCell ref="C215:H215"/>
    <mergeCell ref="C240:H240"/>
    <mergeCell ref="C241:H241"/>
    <mergeCell ref="C242:H242"/>
    <mergeCell ref="C243:H243"/>
    <mergeCell ref="C244:H244"/>
    <mergeCell ref="C245:H245"/>
    <mergeCell ref="C234:H234"/>
    <mergeCell ref="C235:H235"/>
    <mergeCell ref="C236:H236"/>
    <mergeCell ref="C237:H237"/>
    <mergeCell ref="C238:H238"/>
    <mergeCell ref="C239:H239"/>
    <mergeCell ref="C228:H228"/>
    <mergeCell ref="C229:H229"/>
    <mergeCell ref="C230:H230"/>
    <mergeCell ref="C231:H231"/>
    <mergeCell ref="C232:H232"/>
    <mergeCell ref="C233:H233"/>
    <mergeCell ref="C258:H258"/>
    <mergeCell ref="C259:H259"/>
    <mergeCell ref="C260:H260"/>
    <mergeCell ref="C261:H261"/>
    <mergeCell ref="C262:H262"/>
    <mergeCell ref="C263:H263"/>
    <mergeCell ref="C252:H252"/>
    <mergeCell ref="C253:H253"/>
    <mergeCell ref="C254:H254"/>
    <mergeCell ref="C255:H255"/>
    <mergeCell ref="C256:H256"/>
    <mergeCell ref="C257:H257"/>
    <mergeCell ref="C246:H246"/>
    <mergeCell ref="C247:H247"/>
    <mergeCell ref="C248:H248"/>
    <mergeCell ref="C249:H249"/>
    <mergeCell ref="C250:H250"/>
    <mergeCell ref="C251:H251"/>
    <mergeCell ref="C276:H276"/>
    <mergeCell ref="C277:H277"/>
    <mergeCell ref="C278:H278"/>
    <mergeCell ref="C279:H279"/>
    <mergeCell ref="C280:H280"/>
    <mergeCell ref="C281:H281"/>
    <mergeCell ref="C270:H270"/>
    <mergeCell ref="C271:H271"/>
    <mergeCell ref="C272:H272"/>
    <mergeCell ref="C273:H273"/>
    <mergeCell ref="C274:H274"/>
    <mergeCell ref="C275:H275"/>
    <mergeCell ref="C264:H264"/>
    <mergeCell ref="C265:H265"/>
    <mergeCell ref="C266:H266"/>
    <mergeCell ref="C267:H267"/>
    <mergeCell ref="C268:H268"/>
    <mergeCell ref="C269:H269"/>
    <mergeCell ref="C294:H294"/>
    <mergeCell ref="C295:H295"/>
    <mergeCell ref="C296:H296"/>
    <mergeCell ref="C297:H297"/>
    <mergeCell ref="C298:H298"/>
    <mergeCell ref="C299:H299"/>
    <mergeCell ref="C288:H288"/>
    <mergeCell ref="C289:H289"/>
    <mergeCell ref="C290:H290"/>
    <mergeCell ref="C291:H291"/>
    <mergeCell ref="C292:H292"/>
    <mergeCell ref="C293:H293"/>
    <mergeCell ref="C282:H282"/>
    <mergeCell ref="C283:H283"/>
    <mergeCell ref="C284:H284"/>
    <mergeCell ref="C285:H285"/>
    <mergeCell ref="C286:H286"/>
    <mergeCell ref="C287:H287"/>
    <mergeCell ref="C312:H312"/>
    <mergeCell ref="C313:H313"/>
    <mergeCell ref="C314:H314"/>
    <mergeCell ref="C315:H315"/>
    <mergeCell ref="C316:H316"/>
    <mergeCell ref="C317:H317"/>
    <mergeCell ref="C306:H306"/>
    <mergeCell ref="C307:H307"/>
    <mergeCell ref="C308:H308"/>
    <mergeCell ref="C309:H309"/>
    <mergeCell ref="C310:H310"/>
    <mergeCell ref="C311:H311"/>
    <mergeCell ref="C300:H300"/>
    <mergeCell ref="C301:H301"/>
    <mergeCell ref="C302:H302"/>
    <mergeCell ref="C303:H303"/>
    <mergeCell ref="C304:H304"/>
    <mergeCell ref="C305:H305"/>
    <mergeCell ref="C330:H330"/>
    <mergeCell ref="C331:H331"/>
    <mergeCell ref="C332:H332"/>
    <mergeCell ref="C333:H333"/>
    <mergeCell ref="C334:H334"/>
    <mergeCell ref="C335:H335"/>
    <mergeCell ref="C324:H324"/>
    <mergeCell ref="C325:H325"/>
    <mergeCell ref="C326:H326"/>
    <mergeCell ref="C327:H327"/>
    <mergeCell ref="C328:H328"/>
    <mergeCell ref="C329:H329"/>
    <mergeCell ref="C318:H318"/>
    <mergeCell ref="C319:H319"/>
    <mergeCell ref="C320:H320"/>
    <mergeCell ref="C321:H321"/>
    <mergeCell ref="C322:H322"/>
    <mergeCell ref="C323:H323"/>
    <mergeCell ref="C348:H348"/>
    <mergeCell ref="C349:H349"/>
    <mergeCell ref="C350:H350"/>
    <mergeCell ref="C351:H351"/>
    <mergeCell ref="C352:H352"/>
    <mergeCell ref="C353:H353"/>
    <mergeCell ref="C342:H342"/>
    <mergeCell ref="C343:H343"/>
    <mergeCell ref="C344:H344"/>
    <mergeCell ref="C345:H345"/>
    <mergeCell ref="C346:H346"/>
    <mergeCell ref="C347:H347"/>
    <mergeCell ref="C336:H336"/>
    <mergeCell ref="C337:H337"/>
    <mergeCell ref="C338:H338"/>
    <mergeCell ref="C339:H339"/>
    <mergeCell ref="C340:H340"/>
    <mergeCell ref="C341:H341"/>
    <mergeCell ref="C366:H366"/>
    <mergeCell ref="C367:H367"/>
    <mergeCell ref="C368:H368"/>
    <mergeCell ref="C369:H369"/>
    <mergeCell ref="C370:H370"/>
    <mergeCell ref="C371:H371"/>
    <mergeCell ref="C360:H360"/>
    <mergeCell ref="C361:H361"/>
    <mergeCell ref="C362:H362"/>
    <mergeCell ref="C363:H363"/>
    <mergeCell ref="C364:H364"/>
    <mergeCell ref="C365:H365"/>
    <mergeCell ref="C354:H354"/>
    <mergeCell ref="C355:H355"/>
    <mergeCell ref="C356:H356"/>
    <mergeCell ref="C357:H357"/>
    <mergeCell ref="C358:H358"/>
    <mergeCell ref="C359:H359"/>
    <mergeCell ref="C384:H384"/>
    <mergeCell ref="C385:H385"/>
    <mergeCell ref="C386:H386"/>
    <mergeCell ref="C387:H387"/>
    <mergeCell ref="C388:H388"/>
    <mergeCell ref="C389:H389"/>
    <mergeCell ref="C378:H378"/>
    <mergeCell ref="C379:H379"/>
    <mergeCell ref="C380:H380"/>
    <mergeCell ref="C381:H381"/>
    <mergeCell ref="C382:H382"/>
    <mergeCell ref="C383:H383"/>
    <mergeCell ref="C372:H372"/>
    <mergeCell ref="C373:H373"/>
    <mergeCell ref="C374:H374"/>
    <mergeCell ref="C375:H375"/>
    <mergeCell ref="C376:H376"/>
    <mergeCell ref="C377:H377"/>
    <mergeCell ref="C402:H402"/>
    <mergeCell ref="C403:H403"/>
    <mergeCell ref="C404:H404"/>
    <mergeCell ref="C405:H405"/>
    <mergeCell ref="C406:H406"/>
    <mergeCell ref="C407:H407"/>
    <mergeCell ref="C396:H396"/>
    <mergeCell ref="C397:H397"/>
    <mergeCell ref="C398:H398"/>
    <mergeCell ref="C399:H399"/>
    <mergeCell ref="C400:H400"/>
    <mergeCell ref="C401:H401"/>
    <mergeCell ref="C390:H390"/>
    <mergeCell ref="C391:H391"/>
    <mergeCell ref="C392:H392"/>
    <mergeCell ref="B393:H393"/>
    <mergeCell ref="C394:H394"/>
    <mergeCell ref="C395:H395"/>
    <mergeCell ref="C420:H420"/>
    <mergeCell ref="C421:H421"/>
    <mergeCell ref="C422:H422"/>
    <mergeCell ref="C423:H423"/>
    <mergeCell ref="C424:H424"/>
    <mergeCell ref="C425:H425"/>
    <mergeCell ref="C414:H414"/>
    <mergeCell ref="C415:H415"/>
    <mergeCell ref="C416:H416"/>
    <mergeCell ref="C417:H417"/>
    <mergeCell ref="C418:H418"/>
    <mergeCell ref="C419:H419"/>
    <mergeCell ref="C408:H408"/>
    <mergeCell ref="C409:H409"/>
    <mergeCell ref="C410:H410"/>
    <mergeCell ref="C411:H411"/>
    <mergeCell ref="C412:H412"/>
    <mergeCell ref="C413:H413"/>
    <mergeCell ref="B438:H438"/>
    <mergeCell ref="C439:H439"/>
    <mergeCell ref="C440:H440"/>
    <mergeCell ref="C441:H441"/>
    <mergeCell ref="C442:H442"/>
    <mergeCell ref="C443:H443"/>
    <mergeCell ref="C432:H432"/>
    <mergeCell ref="C433:H433"/>
    <mergeCell ref="C434:H434"/>
    <mergeCell ref="B435:H435"/>
    <mergeCell ref="C436:H436"/>
    <mergeCell ref="C437:H437"/>
    <mergeCell ref="C426:H426"/>
    <mergeCell ref="C427:H427"/>
    <mergeCell ref="C428:H428"/>
    <mergeCell ref="C429:H429"/>
    <mergeCell ref="C430:H430"/>
    <mergeCell ref="C431:H431"/>
    <mergeCell ref="C457:H457"/>
    <mergeCell ref="C458:H458"/>
    <mergeCell ref="C459:H459"/>
    <mergeCell ref="C460:H460"/>
    <mergeCell ref="C461:H461"/>
    <mergeCell ref="C462:H462"/>
    <mergeCell ref="C450:H450"/>
    <mergeCell ref="C451:H451"/>
    <mergeCell ref="C452:H452"/>
    <mergeCell ref="C453:H453"/>
    <mergeCell ref="C454:H454"/>
    <mergeCell ref="B455:B456"/>
    <mergeCell ref="C455:H455"/>
    <mergeCell ref="C456:H456"/>
    <mergeCell ref="C444:H444"/>
    <mergeCell ref="C445:H445"/>
    <mergeCell ref="C446:H446"/>
    <mergeCell ref="C447:H447"/>
    <mergeCell ref="C448:H448"/>
    <mergeCell ref="C449:H449"/>
    <mergeCell ref="B475:H475"/>
    <mergeCell ref="C476:H476"/>
    <mergeCell ref="C477:H477"/>
    <mergeCell ref="C478:H478"/>
    <mergeCell ref="C479:H479"/>
    <mergeCell ref="C480:H480"/>
    <mergeCell ref="C469:H469"/>
    <mergeCell ref="C470:H470"/>
    <mergeCell ref="C471:H471"/>
    <mergeCell ref="C472:H472"/>
    <mergeCell ref="C473:H473"/>
    <mergeCell ref="C474:H474"/>
    <mergeCell ref="C463:H463"/>
    <mergeCell ref="C464:H464"/>
    <mergeCell ref="C465:H465"/>
    <mergeCell ref="C466:H466"/>
    <mergeCell ref="C467:H467"/>
    <mergeCell ref="C468:H468"/>
    <mergeCell ref="C493:H493"/>
    <mergeCell ref="C494:H494"/>
    <mergeCell ref="C495:H495"/>
    <mergeCell ref="C496:H496"/>
    <mergeCell ref="C497:H497"/>
    <mergeCell ref="C498:H498"/>
    <mergeCell ref="C487:H487"/>
    <mergeCell ref="C488:H488"/>
    <mergeCell ref="C489:H489"/>
    <mergeCell ref="C490:H490"/>
    <mergeCell ref="C491:H491"/>
    <mergeCell ref="C492:H492"/>
    <mergeCell ref="C481:H481"/>
    <mergeCell ref="C482:H482"/>
    <mergeCell ref="C483:H483"/>
    <mergeCell ref="C484:H484"/>
    <mergeCell ref="C485:H485"/>
    <mergeCell ref="C486:H486"/>
    <mergeCell ref="C511:H511"/>
    <mergeCell ref="C512:H512"/>
    <mergeCell ref="C513:H513"/>
    <mergeCell ref="C514:H514"/>
    <mergeCell ref="C515:H515"/>
    <mergeCell ref="C516:H516"/>
    <mergeCell ref="C505:H505"/>
    <mergeCell ref="C506:H506"/>
    <mergeCell ref="C507:H507"/>
    <mergeCell ref="C508:H508"/>
    <mergeCell ref="C509:H509"/>
    <mergeCell ref="C510:H510"/>
    <mergeCell ref="C499:H499"/>
    <mergeCell ref="C500:H500"/>
    <mergeCell ref="C501:H501"/>
    <mergeCell ref="C502:H502"/>
    <mergeCell ref="C503:H503"/>
    <mergeCell ref="C504:H504"/>
    <mergeCell ref="C529:H529"/>
    <mergeCell ref="C530:H530"/>
    <mergeCell ref="C531:H531"/>
    <mergeCell ref="C532:H532"/>
    <mergeCell ref="C533:H533"/>
    <mergeCell ref="C534:H534"/>
    <mergeCell ref="C523:H523"/>
    <mergeCell ref="C524:H524"/>
    <mergeCell ref="C525:H525"/>
    <mergeCell ref="C526:H526"/>
    <mergeCell ref="C527:H527"/>
    <mergeCell ref="C528:H528"/>
    <mergeCell ref="C517:H517"/>
    <mergeCell ref="C518:H518"/>
    <mergeCell ref="C519:H519"/>
    <mergeCell ref="C520:H520"/>
    <mergeCell ref="C521:H521"/>
    <mergeCell ref="C522:H522"/>
    <mergeCell ref="C547:H547"/>
    <mergeCell ref="C548:H548"/>
    <mergeCell ref="C549:H549"/>
    <mergeCell ref="C550:H550"/>
    <mergeCell ref="C551:H551"/>
    <mergeCell ref="C552:H552"/>
    <mergeCell ref="C541:H541"/>
    <mergeCell ref="C542:H542"/>
    <mergeCell ref="C543:H543"/>
    <mergeCell ref="C544:H544"/>
    <mergeCell ref="C545:H545"/>
    <mergeCell ref="C546:H546"/>
    <mergeCell ref="C535:H535"/>
    <mergeCell ref="C536:H536"/>
    <mergeCell ref="C537:H537"/>
    <mergeCell ref="C538:H538"/>
    <mergeCell ref="C539:H539"/>
    <mergeCell ref="C540:H540"/>
    <mergeCell ref="C565:H565"/>
    <mergeCell ref="C566:H566"/>
    <mergeCell ref="C567:H567"/>
    <mergeCell ref="C568:H568"/>
    <mergeCell ref="C569:H569"/>
    <mergeCell ref="C570:H570"/>
    <mergeCell ref="C559:H559"/>
    <mergeCell ref="C560:H560"/>
    <mergeCell ref="C561:H561"/>
    <mergeCell ref="C562:H562"/>
    <mergeCell ref="C563:H563"/>
    <mergeCell ref="C564:H564"/>
    <mergeCell ref="C553:H553"/>
    <mergeCell ref="C554:H554"/>
    <mergeCell ref="C555:H555"/>
    <mergeCell ref="C556:H556"/>
    <mergeCell ref="C557:H557"/>
    <mergeCell ref="C558:H558"/>
    <mergeCell ref="C583:H583"/>
    <mergeCell ref="C584:H584"/>
    <mergeCell ref="C585:H585"/>
    <mergeCell ref="C586:H586"/>
    <mergeCell ref="C587:H587"/>
    <mergeCell ref="C588:H588"/>
    <mergeCell ref="C577:H577"/>
    <mergeCell ref="C578:H578"/>
    <mergeCell ref="C579:H579"/>
    <mergeCell ref="C580:H580"/>
    <mergeCell ref="C581:H581"/>
    <mergeCell ref="C582:H582"/>
    <mergeCell ref="C571:H571"/>
    <mergeCell ref="C572:H572"/>
    <mergeCell ref="C573:H573"/>
    <mergeCell ref="C574:H574"/>
    <mergeCell ref="C575:H575"/>
    <mergeCell ref="C576:H576"/>
    <mergeCell ref="C601:H601"/>
    <mergeCell ref="C602:H602"/>
    <mergeCell ref="C603:H603"/>
    <mergeCell ref="C604:H604"/>
    <mergeCell ref="C605:H605"/>
    <mergeCell ref="C606:H606"/>
    <mergeCell ref="C595:H595"/>
    <mergeCell ref="C596:H596"/>
    <mergeCell ref="C597:H597"/>
    <mergeCell ref="C598:H598"/>
    <mergeCell ref="C599:H599"/>
    <mergeCell ref="C600:H600"/>
    <mergeCell ref="C589:H589"/>
    <mergeCell ref="C590:H590"/>
    <mergeCell ref="C591:H591"/>
    <mergeCell ref="C592:H592"/>
    <mergeCell ref="C593:H593"/>
    <mergeCell ref="C594:H594"/>
    <mergeCell ref="C619:H619"/>
    <mergeCell ref="C620:H620"/>
    <mergeCell ref="C621:H621"/>
    <mergeCell ref="B622:H622"/>
    <mergeCell ref="C623:H623"/>
    <mergeCell ref="C624:H624"/>
    <mergeCell ref="C613:H613"/>
    <mergeCell ref="C614:H614"/>
    <mergeCell ref="C615:H615"/>
    <mergeCell ref="C616:H616"/>
    <mergeCell ref="C617:H617"/>
    <mergeCell ref="C618:H618"/>
    <mergeCell ref="C607:H607"/>
    <mergeCell ref="C608:H608"/>
    <mergeCell ref="C609:H609"/>
    <mergeCell ref="C610:H610"/>
    <mergeCell ref="C611:H611"/>
    <mergeCell ref="C612:H612"/>
    <mergeCell ref="B637:H637"/>
    <mergeCell ref="C638:H638"/>
    <mergeCell ref="C639:H639"/>
    <mergeCell ref="C640:H640"/>
    <mergeCell ref="C641:H641"/>
    <mergeCell ref="C642:H642"/>
    <mergeCell ref="C631:H631"/>
    <mergeCell ref="C632:H632"/>
    <mergeCell ref="C633:H633"/>
    <mergeCell ref="C634:H634"/>
    <mergeCell ref="C635:H635"/>
    <mergeCell ref="C636:H636"/>
    <mergeCell ref="C625:H625"/>
    <mergeCell ref="C626:H626"/>
    <mergeCell ref="C627:H627"/>
    <mergeCell ref="C628:H628"/>
    <mergeCell ref="C629:H629"/>
    <mergeCell ref="C630:H630"/>
    <mergeCell ref="C655:H655"/>
    <mergeCell ref="C656:H656"/>
    <mergeCell ref="C657:H657"/>
    <mergeCell ref="C658:H658"/>
    <mergeCell ref="C659:H659"/>
    <mergeCell ref="C660:H660"/>
    <mergeCell ref="C649:H649"/>
    <mergeCell ref="C650:H650"/>
    <mergeCell ref="C651:H651"/>
    <mergeCell ref="C652:H652"/>
    <mergeCell ref="C653:H653"/>
    <mergeCell ref="C654:H654"/>
    <mergeCell ref="C643:H643"/>
    <mergeCell ref="B644:H644"/>
    <mergeCell ref="C645:H645"/>
    <mergeCell ref="C646:H646"/>
    <mergeCell ref="C647:H647"/>
    <mergeCell ref="C648:H648"/>
    <mergeCell ref="C673:H673"/>
    <mergeCell ref="C674:H674"/>
    <mergeCell ref="C675:H675"/>
    <mergeCell ref="C676:H676"/>
    <mergeCell ref="C677:H677"/>
    <mergeCell ref="C678:H678"/>
    <mergeCell ref="C667:H667"/>
    <mergeCell ref="C668:H668"/>
    <mergeCell ref="C669:H669"/>
    <mergeCell ref="C670:H670"/>
    <mergeCell ref="C671:H671"/>
    <mergeCell ref="C672:H672"/>
    <mergeCell ref="C661:H661"/>
    <mergeCell ref="C662:H662"/>
    <mergeCell ref="C663:H663"/>
    <mergeCell ref="C664:H664"/>
    <mergeCell ref="C665:H665"/>
    <mergeCell ref="C666:H666"/>
    <mergeCell ref="C691:H691"/>
    <mergeCell ref="C692:H692"/>
    <mergeCell ref="C693:H693"/>
    <mergeCell ref="C694:H694"/>
    <mergeCell ref="C695:H695"/>
    <mergeCell ref="C696:H696"/>
    <mergeCell ref="C685:H685"/>
    <mergeCell ref="C686:H686"/>
    <mergeCell ref="C687:H687"/>
    <mergeCell ref="C688:H688"/>
    <mergeCell ref="C689:H689"/>
    <mergeCell ref="C690:H690"/>
    <mergeCell ref="C679:H679"/>
    <mergeCell ref="C680:H680"/>
    <mergeCell ref="C681:H681"/>
    <mergeCell ref="C682:H682"/>
    <mergeCell ref="C683:H683"/>
    <mergeCell ref="C684:H684"/>
    <mergeCell ref="C709:H709"/>
    <mergeCell ref="C710:H710"/>
    <mergeCell ref="C711:H711"/>
    <mergeCell ref="C712:H712"/>
    <mergeCell ref="C713:H713"/>
    <mergeCell ref="C714:H714"/>
    <mergeCell ref="C703:H703"/>
    <mergeCell ref="C704:H704"/>
    <mergeCell ref="C705:H705"/>
    <mergeCell ref="C706:H706"/>
    <mergeCell ref="C707:H707"/>
    <mergeCell ref="C708:H708"/>
    <mergeCell ref="C697:H697"/>
    <mergeCell ref="C698:H698"/>
    <mergeCell ref="C699:H699"/>
    <mergeCell ref="C700:H700"/>
    <mergeCell ref="C701:H701"/>
    <mergeCell ref="C702:H702"/>
    <mergeCell ref="B727:B728"/>
    <mergeCell ref="C727:H727"/>
    <mergeCell ref="C728:H728"/>
    <mergeCell ref="B729:B730"/>
    <mergeCell ref="C729:H729"/>
    <mergeCell ref="C730:H730"/>
    <mergeCell ref="C721:H721"/>
    <mergeCell ref="C722:H722"/>
    <mergeCell ref="C723:H723"/>
    <mergeCell ref="C724:H724"/>
    <mergeCell ref="C725:H725"/>
    <mergeCell ref="C726:H726"/>
    <mergeCell ref="C715:H715"/>
    <mergeCell ref="C716:H716"/>
    <mergeCell ref="C717:H717"/>
    <mergeCell ref="C718:H718"/>
    <mergeCell ref="C719:H719"/>
    <mergeCell ref="C720:H720"/>
    <mergeCell ref="C742:H742"/>
    <mergeCell ref="C743:H743"/>
    <mergeCell ref="C744:H744"/>
    <mergeCell ref="C745:H745"/>
    <mergeCell ref="C746:H746"/>
    <mergeCell ref="C747:H747"/>
    <mergeCell ref="C736:H736"/>
    <mergeCell ref="C737:H737"/>
    <mergeCell ref="C738:H738"/>
    <mergeCell ref="C739:H739"/>
    <mergeCell ref="C740:H740"/>
    <mergeCell ref="C741:H741"/>
    <mergeCell ref="B731:B732"/>
    <mergeCell ref="C731:H731"/>
    <mergeCell ref="C732:H732"/>
    <mergeCell ref="C733:H733"/>
    <mergeCell ref="C734:H734"/>
    <mergeCell ref="C735:H735"/>
    <mergeCell ref="C760:H760"/>
    <mergeCell ref="C761:H761"/>
    <mergeCell ref="C762:H762"/>
    <mergeCell ref="C763:H763"/>
    <mergeCell ref="C764:H764"/>
    <mergeCell ref="C765:H765"/>
    <mergeCell ref="C754:H754"/>
    <mergeCell ref="C755:H755"/>
    <mergeCell ref="C756:H756"/>
    <mergeCell ref="C757:H757"/>
    <mergeCell ref="C758:H758"/>
    <mergeCell ref="C759:H759"/>
    <mergeCell ref="C748:H748"/>
    <mergeCell ref="C749:H749"/>
    <mergeCell ref="C750:H750"/>
    <mergeCell ref="C751:H751"/>
    <mergeCell ref="C752:H752"/>
    <mergeCell ref="C753:H753"/>
    <mergeCell ref="C778:H778"/>
    <mergeCell ref="C779:H779"/>
    <mergeCell ref="C780:H780"/>
    <mergeCell ref="C781:H781"/>
    <mergeCell ref="C782:H782"/>
    <mergeCell ref="C783:H783"/>
    <mergeCell ref="C772:H772"/>
    <mergeCell ref="C773:H773"/>
    <mergeCell ref="C774:H774"/>
    <mergeCell ref="C775:H775"/>
    <mergeCell ref="C776:H776"/>
    <mergeCell ref="C777:H777"/>
    <mergeCell ref="C766:H766"/>
    <mergeCell ref="C767:H767"/>
    <mergeCell ref="C768:H768"/>
    <mergeCell ref="C769:H769"/>
    <mergeCell ref="C770:H770"/>
    <mergeCell ref="C771:H771"/>
    <mergeCell ref="C796:H796"/>
    <mergeCell ref="C797:H797"/>
    <mergeCell ref="C798:H798"/>
    <mergeCell ref="C799:H799"/>
    <mergeCell ref="C800:H800"/>
    <mergeCell ref="C801:H801"/>
    <mergeCell ref="C790:H790"/>
    <mergeCell ref="C791:H791"/>
    <mergeCell ref="C792:H792"/>
    <mergeCell ref="C793:H793"/>
    <mergeCell ref="C794:H794"/>
    <mergeCell ref="C795:H795"/>
    <mergeCell ref="C784:H784"/>
    <mergeCell ref="C785:H785"/>
    <mergeCell ref="C786:H786"/>
    <mergeCell ref="C787:H787"/>
    <mergeCell ref="C788:H788"/>
    <mergeCell ref="C789:H789"/>
    <mergeCell ref="C814:H814"/>
    <mergeCell ref="C815:H815"/>
    <mergeCell ref="C816:H816"/>
    <mergeCell ref="C817:H817"/>
    <mergeCell ref="C818:H818"/>
    <mergeCell ref="C819:H819"/>
    <mergeCell ref="C808:H808"/>
    <mergeCell ref="C809:H809"/>
    <mergeCell ref="C810:H810"/>
    <mergeCell ref="C811:H811"/>
    <mergeCell ref="C812:H812"/>
    <mergeCell ref="C813:H813"/>
    <mergeCell ref="C802:H802"/>
    <mergeCell ref="C803:H803"/>
    <mergeCell ref="C804:H804"/>
    <mergeCell ref="C805:H805"/>
    <mergeCell ref="C806:H806"/>
    <mergeCell ref="C807:H807"/>
    <mergeCell ref="C832:H832"/>
    <mergeCell ref="C833:H833"/>
    <mergeCell ref="C834:H834"/>
    <mergeCell ref="B835:H835"/>
    <mergeCell ref="A836:A837"/>
    <mergeCell ref="C836:H836"/>
    <mergeCell ref="C837:H837"/>
    <mergeCell ref="C826:H826"/>
    <mergeCell ref="C827:H827"/>
    <mergeCell ref="C828:H828"/>
    <mergeCell ref="C829:H829"/>
    <mergeCell ref="C830:H830"/>
    <mergeCell ref="C831:H831"/>
    <mergeCell ref="C820:H820"/>
    <mergeCell ref="C821:H821"/>
    <mergeCell ref="C822:H822"/>
    <mergeCell ref="C823:H823"/>
    <mergeCell ref="C824:H824"/>
    <mergeCell ref="C825:H825"/>
    <mergeCell ref="C849:H849"/>
    <mergeCell ref="C850:H850"/>
    <mergeCell ref="B851:H851"/>
    <mergeCell ref="C852:H852"/>
    <mergeCell ref="C853:H853"/>
    <mergeCell ref="C854:H854"/>
    <mergeCell ref="C843:H843"/>
    <mergeCell ref="C844:H844"/>
    <mergeCell ref="C845:H845"/>
    <mergeCell ref="B846:H846"/>
    <mergeCell ref="C847:H847"/>
    <mergeCell ref="C848:H848"/>
    <mergeCell ref="C838:H838"/>
    <mergeCell ref="C839:H839"/>
    <mergeCell ref="A840:A841"/>
    <mergeCell ref="C840:H840"/>
    <mergeCell ref="C841:H841"/>
    <mergeCell ref="C842:H842"/>
    <mergeCell ref="C867:H867"/>
    <mergeCell ref="C868:H868"/>
    <mergeCell ref="C869:H869"/>
    <mergeCell ref="C870:H870"/>
    <mergeCell ref="C871:H871"/>
    <mergeCell ref="C861:H861"/>
    <mergeCell ref="C862:H862"/>
    <mergeCell ref="C863:H863"/>
    <mergeCell ref="C864:H864"/>
    <mergeCell ref="C865:H865"/>
    <mergeCell ref="C866:H866"/>
    <mergeCell ref="C855:H855"/>
    <mergeCell ref="C856:H856"/>
    <mergeCell ref="C857:H857"/>
    <mergeCell ref="B858:H858"/>
    <mergeCell ref="C859:H859"/>
    <mergeCell ref="C860:H860"/>
    <mergeCell ref="B884:H884"/>
    <mergeCell ref="C885:H885"/>
    <mergeCell ref="C886:H886"/>
    <mergeCell ref="C887:H887"/>
    <mergeCell ref="C888:H888"/>
    <mergeCell ref="C889:H889"/>
    <mergeCell ref="C878:H878"/>
    <mergeCell ref="C879:H879"/>
    <mergeCell ref="C880:H880"/>
    <mergeCell ref="C881:H881"/>
    <mergeCell ref="C882:H882"/>
    <mergeCell ref="C883:H883"/>
    <mergeCell ref="B872:H872"/>
    <mergeCell ref="B873:H873"/>
    <mergeCell ref="B874:H874"/>
    <mergeCell ref="C875:H875"/>
    <mergeCell ref="C876:H876"/>
    <mergeCell ref="B877:H877"/>
    <mergeCell ref="C904:H904"/>
    <mergeCell ref="B905:H905"/>
    <mergeCell ref="C906:H906"/>
    <mergeCell ref="C907:H907"/>
    <mergeCell ref="C908:H908"/>
    <mergeCell ref="C909:H909"/>
    <mergeCell ref="C898:H898"/>
    <mergeCell ref="C899:H899"/>
    <mergeCell ref="C900:H900"/>
    <mergeCell ref="C901:H901"/>
    <mergeCell ref="B902:H902"/>
    <mergeCell ref="C903:H903"/>
    <mergeCell ref="C890:H890"/>
    <mergeCell ref="C891:H891"/>
    <mergeCell ref="C892:H892"/>
    <mergeCell ref="C893:H893"/>
    <mergeCell ref="C894:H894"/>
    <mergeCell ref="B897:H897"/>
    <mergeCell ref="C922:H922"/>
    <mergeCell ref="C923:H923"/>
    <mergeCell ref="B924:H924"/>
    <mergeCell ref="C925:H925"/>
    <mergeCell ref="B927:H927"/>
    <mergeCell ref="C928:H928"/>
    <mergeCell ref="C916:H916"/>
    <mergeCell ref="C917:H917"/>
    <mergeCell ref="C918:H918"/>
    <mergeCell ref="C919:H919"/>
    <mergeCell ref="C920:H920"/>
    <mergeCell ref="C921:H921"/>
    <mergeCell ref="C910:H910"/>
    <mergeCell ref="C911:H911"/>
    <mergeCell ref="C912:H912"/>
    <mergeCell ref="B913:H913"/>
    <mergeCell ref="C914:H914"/>
    <mergeCell ref="C915:H915"/>
    <mergeCell ref="B942:H942"/>
    <mergeCell ref="C943:H943"/>
    <mergeCell ref="C944:H944"/>
    <mergeCell ref="B945:H945"/>
    <mergeCell ref="C946:H946"/>
    <mergeCell ref="C947:H947"/>
    <mergeCell ref="B936:H936"/>
    <mergeCell ref="C937:H937"/>
    <mergeCell ref="C938:H938"/>
    <mergeCell ref="B939:H939"/>
    <mergeCell ref="C940:H940"/>
    <mergeCell ref="C941:H941"/>
    <mergeCell ref="C929:H929"/>
    <mergeCell ref="C930:H930"/>
    <mergeCell ref="B932:H932"/>
    <mergeCell ref="C933:H933"/>
    <mergeCell ref="C934:H934"/>
    <mergeCell ref="C935:H935"/>
    <mergeCell ref="C960:H960"/>
    <mergeCell ref="C961:H961"/>
    <mergeCell ref="B962:H962"/>
    <mergeCell ref="C963:H963"/>
    <mergeCell ref="C964:H964"/>
    <mergeCell ref="C965:H965"/>
    <mergeCell ref="C954:H954"/>
    <mergeCell ref="C955:H955"/>
    <mergeCell ref="B956:H956"/>
    <mergeCell ref="C957:H957"/>
    <mergeCell ref="C958:H958"/>
    <mergeCell ref="B959:H959"/>
    <mergeCell ref="B948:H948"/>
    <mergeCell ref="C949:H949"/>
    <mergeCell ref="C950:H950"/>
    <mergeCell ref="B951:H951"/>
    <mergeCell ref="C952:H952"/>
    <mergeCell ref="C953:H953"/>
    <mergeCell ref="C978:H978"/>
    <mergeCell ref="B979:H979"/>
    <mergeCell ref="C980:H980"/>
    <mergeCell ref="C981:H981"/>
    <mergeCell ref="C982:H982"/>
    <mergeCell ref="C983:H983"/>
    <mergeCell ref="C972:H972"/>
    <mergeCell ref="C973:H973"/>
    <mergeCell ref="C974:H974"/>
    <mergeCell ref="C975:H975"/>
    <mergeCell ref="B976:H976"/>
    <mergeCell ref="C977:H977"/>
    <mergeCell ref="C966:H966"/>
    <mergeCell ref="C967:H967"/>
    <mergeCell ref="C968:H968"/>
    <mergeCell ref="B969:H969"/>
    <mergeCell ref="C970:H970"/>
    <mergeCell ref="C971:H971"/>
    <mergeCell ref="C996:H996"/>
    <mergeCell ref="C997:H997"/>
    <mergeCell ref="B998:H998"/>
    <mergeCell ref="C999:H999"/>
    <mergeCell ref="A1000:A1006"/>
    <mergeCell ref="C1000:H1000"/>
    <mergeCell ref="C1001:H1001"/>
    <mergeCell ref="C1002:H1002"/>
    <mergeCell ref="C1003:H1003"/>
    <mergeCell ref="C1004:H1004"/>
    <mergeCell ref="C990:H990"/>
    <mergeCell ref="C991:H991"/>
    <mergeCell ref="C992:H992"/>
    <mergeCell ref="C993:H993"/>
    <mergeCell ref="C994:H994"/>
    <mergeCell ref="B995:H995"/>
    <mergeCell ref="B984:H984"/>
    <mergeCell ref="C985:H985"/>
    <mergeCell ref="C986:H986"/>
    <mergeCell ref="C987:H987"/>
    <mergeCell ref="C988:H988"/>
    <mergeCell ref="C989:H989"/>
    <mergeCell ref="C1017:H1017"/>
    <mergeCell ref="C1018:H1018"/>
    <mergeCell ref="C1019:H1019"/>
    <mergeCell ref="C1020:H1020"/>
    <mergeCell ref="C1021:H1021"/>
    <mergeCell ref="C1022:H1022"/>
    <mergeCell ref="C1011:H1011"/>
    <mergeCell ref="C1012:H1012"/>
    <mergeCell ref="C1013:H1013"/>
    <mergeCell ref="C1014:H1014"/>
    <mergeCell ref="C1015:H1015"/>
    <mergeCell ref="C1016:H1016"/>
    <mergeCell ref="C1005:H1005"/>
    <mergeCell ref="C1006:H1006"/>
    <mergeCell ref="B1007:H1007"/>
    <mergeCell ref="C1008:H1008"/>
    <mergeCell ref="C1009:H1009"/>
    <mergeCell ref="C1010:H1010"/>
    <mergeCell ref="C1035:H1035"/>
    <mergeCell ref="C1036:H1036"/>
    <mergeCell ref="C1037:H1037"/>
    <mergeCell ref="C1038:H1038"/>
    <mergeCell ref="C1039:H1039"/>
    <mergeCell ref="C1040:H1040"/>
    <mergeCell ref="C1029:H1029"/>
    <mergeCell ref="C1030:H1030"/>
    <mergeCell ref="C1031:H1031"/>
    <mergeCell ref="C1032:H1032"/>
    <mergeCell ref="C1033:H1033"/>
    <mergeCell ref="C1034:H1034"/>
    <mergeCell ref="C1023:H1023"/>
    <mergeCell ref="C1024:H1024"/>
    <mergeCell ref="C1025:H1025"/>
    <mergeCell ref="C1026:H1026"/>
    <mergeCell ref="C1027:H1027"/>
    <mergeCell ref="C1028:H1028"/>
    <mergeCell ref="C1053:H1053"/>
    <mergeCell ref="C1054:H1054"/>
    <mergeCell ref="C1055:H1055"/>
    <mergeCell ref="C1056:H1056"/>
    <mergeCell ref="C1057:H1057"/>
    <mergeCell ref="C1058:H1058"/>
    <mergeCell ref="C1047:H1047"/>
    <mergeCell ref="C1048:H1048"/>
    <mergeCell ref="C1049:H1049"/>
    <mergeCell ref="C1050:H1050"/>
    <mergeCell ref="C1051:H1051"/>
    <mergeCell ref="C1052:H1052"/>
    <mergeCell ref="C1041:H1041"/>
    <mergeCell ref="C1042:H1042"/>
    <mergeCell ref="C1043:H1043"/>
    <mergeCell ref="C1044:H1044"/>
    <mergeCell ref="C1045:H1045"/>
    <mergeCell ref="C1046:H1046"/>
    <mergeCell ref="C1071:H1071"/>
    <mergeCell ref="C1072:H1072"/>
    <mergeCell ref="C1073:H1073"/>
    <mergeCell ref="C1074:H1074"/>
    <mergeCell ref="C1075:H1075"/>
    <mergeCell ref="C1076:H1076"/>
    <mergeCell ref="C1065:H1065"/>
    <mergeCell ref="C1066:H1066"/>
    <mergeCell ref="C1067:H1067"/>
    <mergeCell ref="C1068:H1068"/>
    <mergeCell ref="C1069:H1069"/>
    <mergeCell ref="C1070:H1070"/>
    <mergeCell ref="C1059:H1059"/>
    <mergeCell ref="B1060:H1060"/>
    <mergeCell ref="C1061:H1061"/>
    <mergeCell ref="C1062:H1062"/>
    <mergeCell ref="C1063:H1063"/>
    <mergeCell ref="C1064:H1064"/>
    <mergeCell ref="B1089:H1089"/>
    <mergeCell ref="C1090:H1090"/>
    <mergeCell ref="C1091:H1091"/>
    <mergeCell ref="C1092:H1092"/>
    <mergeCell ref="C1093:H1093"/>
    <mergeCell ref="B1094:H1094"/>
    <mergeCell ref="B1083:H1083"/>
    <mergeCell ref="B1084:H1084"/>
    <mergeCell ref="C1085:H1085"/>
    <mergeCell ref="C1086:H1086"/>
    <mergeCell ref="C1087:H1087"/>
    <mergeCell ref="C1088:H1088"/>
    <mergeCell ref="C1077:H1077"/>
    <mergeCell ref="C1078:H1078"/>
    <mergeCell ref="C1079:H1079"/>
    <mergeCell ref="C1080:H1080"/>
    <mergeCell ref="C1081:H1081"/>
    <mergeCell ref="C1082:H1082"/>
    <mergeCell ref="C1107:H1107"/>
    <mergeCell ref="C1108:H1108"/>
    <mergeCell ref="C1109:H1109"/>
    <mergeCell ref="C1110:H1110"/>
    <mergeCell ref="B1111:H1111"/>
    <mergeCell ref="C1112:H1112"/>
    <mergeCell ref="C1101:H1101"/>
    <mergeCell ref="C1102:H1102"/>
    <mergeCell ref="C1103:H1103"/>
    <mergeCell ref="C1104:H1104"/>
    <mergeCell ref="C1105:H1105"/>
    <mergeCell ref="C1106:H1106"/>
    <mergeCell ref="B1095:H1095"/>
    <mergeCell ref="C1096:H1096"/>
    <mergeCell ref="C1097:H1097"/>
    <mergeCell ref="B1098:H1098"/>
    <mergeCell ref="C1099:H1099"/>
    <mergeCell ref="C1100:H1100"/>
    <mergeCell ref="C1125:H1125"/>
    <mergeCell ref="C1126:H1126"/>
    <mergeCell ref="C1127:H1127"/>
    <mergeCell ref="C1128:H1128"/>
    <mergeCell ref="C1129:H1129"/>
    <mergeCell ref="C1130:H1130"/>
    <mergeCell ref="C1119:H1119"/>
    <mergeCell ref="C1120:H1120"/>
    <mergeCell ref="C1121:H1121"/>
    <mergeCell ref="B1122:H1122"/>
    <mergeCell ref="C1123:H1123"/>
    <mergeCell ref="C1124:H1124"/>
    <mergeCell ref="C1113:H1113"/>
    <mergeCell ref="C1114:H1114"/>
    <mergeCell ref="C1115:H1115"/>
    <mergeCell ref="C1116:H1116"/>
    <mergeCell ref="C1117:H1117"/>
    <mergeCell ref="C1118:H1118"/>
    <mergeCell ref="A1152:C1152"/>
    <mergeCell ref="D1152:F1152"/>
    <mergeCell ref="G1152:J1152"/>
    <mergeCell ref="A1:L1"/>
    <mergeCell ref="A2:L2"/>
    <mergeCell ref="A3:L3"/>
    <mergeCell ref="A15:L15"/>
    <mergeCell ref="B16:F16"/>
    <mergeCell ref="A1150:C1150"/>
    <mergeCell ref="D1150:F1150"/>
    <mergeCell ref="G1150:J1150"/>
    <mergeCell ref="A1151:C1151"/>
    <mergeCell ref="D1151:F1151"/>
    <mergeCell ref="G1151:J1151"/>
    <mergeCell ref="A1147:L1147"/>
    <mergeCell ref="A1148:C1148"/>
    <mergeCell ref="D1148:F1148"/>
    <mergeCell ref="G1148:J1148"/>
    <mergeCell ref="K1148:L1148"/>
    <mergeCell ref="A1149:C1149"/>
    <mergeCell ref="D1149:F1149"/>
    <mergeCell ref="G1149:J1149"/>
    <mergeCell ref="I1138:L1138"/>
    <mergeCell ref="I1143:L1143"/>
    <mergeCell ref="I1145:L1145"/>
    <mergeCell ref="I1139:L1139"/>
    <mergeCell ref="I1144:L1144"/>
    <mergeCell ref="C1131:H1131"/>
    <mergeCell ref="C1132:H1132"/>
    <mergeCell ref="C1133:H1133"/>
    <mergeCell ref="A1134:K1134"/>
    <mergeCell ref="I1136:L1136"/>
  </mergeCells>
  <pageMargins left="0.3" right="0.17" top="0.51" bottom="0.81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180"/>
  <sheetViews>
    <sheetView tabSelected="1" topLeftCell="B1030" workbookViewId="0">
      <selection activeCell="R1054" sqref="R1054"/>
    </sheetView>
  </sheetViews>
  <sheetFormatPr defaultRowHeight="15"/>
  <cols>
    <col min="1" max="1" width="15.5703125" customWidth="1"/>
    <col min="3" max="3" width="16" customWidth="1"/>
    <col min="6" max="6" width="4.42578125" customWidth="1"/>
    <col min="7" max="7" width="4.7109375" hidden="1" customWidth="1"/>
    <col min="8" max="8" width="1.85546875" hidden="1" customWidth="1"/>
    <col min="9" max="9" width="9.140625" customWidth="1"/>
    <col min="10" max="10" width="11.85546875" customWidth="1"/>
    <col min="11" max="11" width="15" customWidth="1"/>
    <col min="12" max="12" width="16.140625" customWidth="1"/>
    <col min="14" max="14" width="11" customWidth="1"/>
    <col min="15" max="15" width="17.28515625" customWidth="1"/>
    <col min="16" max="16" width="15.5703125" customWidth="1"/>
    <col min="17" max="17" width="17.5703125" customWidth="1"/>
    <col min="18" max="18" width="15.140625" customWidth="1"/>
    <col min="19" max="19" width="15.28515625" bestFit="1" customWidth="1"/>
    <col min="20" max="20" width="16.5703125" customWidth="1"/>
    <col min="21" max="21" width="12.28515625" customWidth="1"/>
  </cols>
  <sheetData>
    <row r="1" spans="1:17">
      <c r="A1" s="357" t="s">
        <v>892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9"/>
    </row>
    <row r="2" spans="1:17">
      <c r="A2" s="360" t="s">
        <v>0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2"/>
    </row>
    <row r="3" spans="1:17">
      <c r="A3" s="363" t="s">
        <v>849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5"/>
    </row>
    <row r="4" spans="1:17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1"/>
      <c r="N4" s="2"/>
      <c r="O4" s="2"/>
      <c r="P4" s="3"/>
    </row>
    <row r="5" spans="1:17">
      <c r="A5" s="4" t="s">
        <v>1</v>
      </c>
      <c r="B5" s="5" t="s">
        <v>2</v>
      </c>
      <c r="C5" s="6" t="s">
        <v>3</v>
      </c>
      <c r="D5" s="6"/>
      <c r="E5" s="6"/>
      <c r="F5" s="6"/>
      <c r="G5" s="6"/>
      <c r="H5" s="6"/>
      <c r="I5" s="6"/>
      <c r="J5" s="6"/>
      <c r="K5" s="6"/>
      <c r="L5" s="7"/>
      <c r="M5" s="4"/>
      <c r="N5" s="6"/>
      <c r="O5" s="6" t="s">
        <v>4</v>
      </c>
      <c r="P5" s="7"/>
    </row>
    <row r="6" spans="1:17">
      <c r="A6" s="4" t="s">
        <v>5</v>
      </c>
      <c r="B6" s="6" t="s">
        <v>2</v>
      </c>
      <c r="C6" s="6" t="s">
        <v>6</v>
      </c>
      <c r="D6" s="6"/>
      <c r="E6" s="6"/>
      <c r="F6" s="6"/>
      <c r="G6" s="6"/>
      <c r="H6" s="6"/>
      <c r="I6" s="6"/>
      <c r="J6" s="6"/>
      <c r="K6" s="6"/>
      <c r="L6" s="7"/>
      <c r="M6" s="4"/>
      <c r="N6" s="6"/>
      <c r="O6" s="6" t="s">
        <v>7</v>
      </c>
      <c r="P6" s="7"/>
    </row>
    <row r="7" spans="1:17">
      <c r="A7" s="4" t="s">
        <v>8</v>
      </c>
      <c r="B7" s="6" t="s">
        <v>2</v>
      </c>
      <c r="C7" s="6" t="s">
        <v>9</v>
      </c>
      <c r="D7" s="6"/>
      <c r="E7" s="6"/>
      <c r="F7" s="6"/>
      <c r="G7" s="6"/>
      <c r="H7" s="6"/>
      <c r="I7" s="6"/>
      <c r="J7" s="6"/>
      <c r="K7" s="6"/>
      <c r="L7" s="7"/>
      <c r="M7" s="4"/>
      <c r="N7" s="6"/>
      <c r="O7" s="6" t="s">
        <v>10</v>
      </c>
      <c r="P7" s="7"/>
    </row>
    <row r="8" spans="1:17">
      <c r="A8" s="4" t="s">
        <v>11</v>
      </c>
      <c r="B8" s="6" t="s">
        <v>2</v>
      </c>
      <c r="C8" s="6" t="s">
        <v>12</v>
      </c>
      <c r="D8" s="6"/>
      <c r="E8" s="6"/>
      <c r="F8" s="6"/>
      <c r="G8" s="6"/>
      <c r="H8" s="6"/>
      <c r="I8" s="6"/>
      <c r="J8" s="6"/>
      <c r="K8" s="6"/>
      <c r="L8" s="7"/>
      <c r="M8" s="4"/>
      <c r="N8" s="6"/>
      <c r="O8" s="6" t="s">
        <v>13</v>
      </c>
      <c r="P8" s="7"/>
    </row>
    <row r="9" spans="1:17">
      <c r="A9" s="4" t="s">
        <v>14</v>
      </c>
      <c r="B9" s="5" t="s">
        <v>2</v>
      </c>
      <c r="C9" s="6" t="s">
        <v>15</v>
      </c>
      <c r="D9" s="6"/>
      <c r="E9" s="6"/>
      <c r="F9" s="6"/>
      <c r="G9" s="6"/>
      <c r="H9" s="6"/>
      <c r="I9" s="6"/>
      <c r="J9" s="6"/>
      <c r="K9" s="6"/>
      <c r="L9" s="7"/>
      <c r="M9" s="4"/>
      <c r="N9" s="6"/>
      <c r="O9" s="6" t="s">
        <v>16</v>
      </c>
      <c r="P9" s="7"/>
    </row>
    <row r="10" spans="1:17">
      <c r="A10" s="4" t="s">
        <v>14</v>
      </c>
      <c r="B10" s="6" t="s">
        <v>2</v>
      </c>
      <c r="C10" s="6" t="s">
        <v>17</v>
      </c>
      <c r="D10" s="6"/>
      <c r="E10" s="6"/>
      <c r="F10" s="6"/>
      <c r="G10" s="6"/>
      <c r="H10" s="8"/>
      <c r="I10" s="6"/>
      <c r="J10" s="6"/>
      <c r="K10" s="8"/>
      <c r="L10" s="7"/>
      <c r="M10" s="4"/>
      <c r="N10" s="6"/>
      <c r="O10" s="8" t="s">
        <v>18</v>
      </c>
      <c r="P10" s="7"/>
      <c r="Q10" s="215"/>
    </row>
    <row r="11" spans="1:17">
      <c r="A11" s="4" t="s">
        <v>19</v>
      </c>
      <c r="B11" s="6" t="s">
        <v>2</v>
      </c>
      <c r="C11" s="6" t="s">
        <v>20</v>
      </c>
      <c r="D11" s="6"/>
      <c r="E11" s="6"/>
      <c r="F11" s="6"/>
      <c r="G11" s="6"/>
      <c r="H11" s="6"/>
      <c r="I11" s="6"/>
      <c r="J11" s="6"/>
      <c r="K11" s="6"/>
      <c r="L11" s="7"/>
      <c r="M11" s="4"/>
      <c r="N11" s="6"/>
      <c r="O11" s="6"/>
      <c r="P11" s="7"/>
      <c r="Q11" s="27"/>
    </row>
    <row r="12" spans="1:17">
      <c r="A12" s="4" t="s">
        <v>21</v>
      </c>
      <c r="B12" s="6" t="s">
        <v>2</v>
      </c>
      <c r="C12" s="388">
        <f>O18</f>
        <v>80945925000</v>
      </c>
      <c r="D12" s="388"/>
      <c r="E12" s="6"/>
      <c r="F12" s="6"/>
      <c r="G12" s="6"/>
      <c r="H12" s="6"/>
      <c r="I12" s="6"/>
      <c r="J12" s="6"/>
      <c r="K12" s="6"/>
      <c r="L12" s="7"/>
      <c r="M12" s="4"/>
      <c r="N12" s="6"/>
      <c r="O12" s="6"/>
      <c r="P12" s="7"/>
      <c r="Q12" s="27"/>
    </row>
    <row r="13" spans="1:17">
      <c r="A13" s="4" t="s">
        <v>22</v>
      </c>
      <c r="B13" s="6" t="s">
        <v>2</v>
      </c>
      <c r="C13" s="9" t="s">
        <v>850</v>
      </c>
      <c r="D13" s="6"/>
      <c r="E13" s="6"/>
      <c r="F13" s="6"/>
      <c r="G13" s="6"/>
      <c r="H13" s="6"/>
      <c r="I13" s="6"/>
      <c r="J13" s="6"/>
      <c r="K13" s="6"/>
      <c r="L13" s="7"/>
      <c r="M13" s="4"/>
      <c r="N13" s="6"/>
      <c r="O13" s="6"/>
      <c r="P13" s="7"/>
      <c r="Q13" s="27"/>
    </row>
    <row r="14" spans="1:17">
      <c r="A14" s="10" t="s">
        <v>23</v>
      </c>
      <c r="B14" s="11" t="s">
        <v>2</v>
      </c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2"/>
      <c r="M14" s="10"/>
      <c r="N14" s="11"/>
      <c r="O14" s="11"/>
      <c r="P14" s="12"/>
      <c r="Q14" s="27"/>
    </row>
    <row r="15" spans="1:17">
      <c r="A15" s="298" t="s">
        <v>25</v>
      </c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300"/>
      <c r="Q15" s="27"/>
    </row>
    <row r="16" spans="1:17">
      <c r="A16" s="1" t="s">
        <v>26</v>
      </c>
      <c r="B16" s="301" t="s">
        <v>27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3"/>
      <c r="M16" s="301" t="s">
        <v>28</v>
      </c>
      <c r="N16" s="302"/>
      <c r="O16" s="302"/>
      <c r="P16" s="303"/>
      <c r="Q16" s="27"/>
    </row>
    <row r="17" spans="1:20">
      <c r="A17" s="4" t="s">
        <v>29</v>
      </c>
      <c r="B17" s="295" t="s">
        <v>30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7"/>
      <c r="M17" s="295">
        <v>83.5</v>
      </c>
      <c r="N17" s="296"/>
      <c r="O17" s="296"/>
      <c r="P17" s="297"/>
      <c r="Q17" s="27"/>
    </row>
    <row r="18" spans="1:20">
      <c r="A18" s="4" t="s">
        <v>31</v>
      </c>
      <c r="B18" s="295" t="s">
        <v>32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7"/>
      <c r="M18" s="125"/>
      <c r="N18" s="126"/>
      <c r="O18" s="126">
        <f>P26</f>
        <v>80945925000</v>
      </c>
      <c r="P18" s="127"/>
      <c r="Q18" s="27"/>
    </row>
    <row r="19" spans="1:20">
      <c r="A19" s="4" t="s">
        <v>33</v>
      </c>
      <c r="B19" s="295" t="s">
        <v>34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7"/>
      <c r="M19" s="295" t="s">
        <v>35</v>
      </c>
      <c r="N19" s="296"/>
      <c r="O19" s="296"/>
      <c r="P19" s="297"/>
      <c r="Q19" s="27"/>
    </row>
    <row r="20" spans="1:20">
      <c r="A20" s="4" t="s">
        <v>36</v>
      </c>
      <c r="B20" s="295" t="s">
        <v>37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7"/>
      <c r="M20" s="310">
        <v>1</v>
      </c>
      <c r="N20" s="311"/>
      <c r="O20" s="311"/>
      <c r="P20" s="312"/>
      <c r="Q20" s="27"/>
    </row>
    <row r="21" spans="1:20">
      <c r="A21" s="10" t="s">
        <v>38</v>
      </c>
      <c r="B21" s="313" t="s">
        <v>39</v>
      </c>
      <c r="C21" s="314"/>
      <c r="D21" s="314"/>
      <c r="E21" s="314"/>
      <c r="F21" s="314"/>
      <c r="G21" s="314"/>
      <c r="H21" s="314"/>
      <c r="I21" s="314"/>
      <c r="J21" s="314"/>
      <c r="K21" s="314"/>
      <c r="L21" s="315"/>
      <c r="M21" s="4"/>
      <c r="N21" s="6"/>
      <c r="O21" s="6"/>
      <c r="P21" s="7"/>
      <c r="Q21" s="27"/>
    </row>
    <row r="22" spans="1:20">
      <c r="A22" s="4"/>
      <c r="B22" s="6"/>
      <c r="C22" s="6"/>
      <c r="D22" s="6"/>
      <c r="E22" s="6"/>
      <c r="F22" s="6"/>
      <c r="G22" s="6"/>
      <c r="H22" s="6"/>
      <c r="I22" s="298" t="s">
        <v>942</v>
      </c>
      <c r="J22" s="299"/>
      <c r="K22" s="299"/>
      <c r="L22" s="300"/>
      <c r="M22" s="298" t="s">
        <v>953</v>
      </c>
      <c r="N22" s="299"/>
      <c r="O22" s="299"/>
      <c r="P22" s="300"/>
      <c r="Q22" s="88"/>
    </row>
    <row r="23" spans="1:20">
      <c r="A23" s="316" t="s">
        <v>40</v>
      </c>
      <c r="B23" s="316" t="s">
        <v>41</v>
      </c>
      <c r="C23" s="316"/>
      <c r="D23" s="316"/>
      <c r="E23" s="316"/>
      <c r="F23" s="316"/>
      <c r="G23" s="316"/>
      <c r="H23" s="316"/>
      <c r="I23" s="322" t="s">
        <v>42</v>
      </c>
      <c r="J23" s="322"/>
      <c r="K23" s="322"/>
      <c r="L23" s="317" t="s">
        <v>21</v>
      </c>
      <c r="M23" s="375" t="s">
        <v>42</v>
      </c>
      <c r="N23" s="375"/>
      <c r="O23" s="375"/>
      <c r="P23" s="376" t="s">
        <v>21</v>
      </c>
      <c r="Q23" s="371" t="s">
        <v>937</v>
      </c>
    </row>
    <row r="24" spans="1:20">
      <c r="A24" s="316"/>
      <c r="B24" s="316"/>
      <c r="C24" s="316"/>
      <c r="D24" s="316"/>
      <c r="E24" s="316"/>
      <c r="F24" s="316"/>
      <c r="G24" s="316"/>
      <c r="H24" s="316"/>
      <c r="I24" s="283" t="s">
        <v>43</v>
      </c>
      <c r="J24" s="283" t="s">
        <v>44</v>
      </c>
      <c r="K24" s="283" t="s">
        <v>45</v>
      </c>
      <c r="L24" s="317"/>
      <c r="M24" s="287" t="s">
        <v>43</v>
      </c>
      <c r="N24" s="287" t="s">
        <v>44</v>
      </c>
      <c r="O24" s="287" t="s">
        <v>45</v>
      </c>
      <c r="P24" s="376"/>
      <c r="Q24" s="372"/>
    </row>
    <row r="25" spans="1:20">
      <c r="A25" s="15">
        <v>1</v>
      </c>
      <c r="B25" s="309">
        <v>2</v>
      </c>
      <c r="C25" s="309"/>
      <c r="D25" s="309"/>
      <c r="E25" s="309"/>
      <c r="F25" s="309"/>
      <c r="G25" s="309"/>
      <c r="H25" s="309"/>
      <c r="I25" s="16">
        <v>3</v>
      </c>
      <c r="J25" s="16">
        <v>4</v>
      </c>
      <c r="K25" s="16">
        <v>5</v>
      </c>
      <c r="L25" s="262">
        <v>6</v>
      </c>
      <c r="M25" s="184">
        <v>3</v>
      </c>
      <c r="N25" s="184">
        <v>4</v>
      </c>
      <c r="O25" s="184">
        <v>5</v>
      </c>
      <c r="P25" s="185">
        <v>6</v>
      </c>
      <c r="Q25" s="186"/>
    </row>
    <row r="26" spans="1:20">
      <c r="A26" s="265"/>
      <c r="B26" s="292" t="s">
        <v>46</v>
      </c>
      <c r="C26" s="292"/>
      <c r="D26" s="292"/>
      <c r="E26" s="292"/>
      <c r="F26" s="292"/>
      <c r="G26" s="292"/>
      <c r="H26" s="292"/>
      <c r="I26" s="21"/>
      <c r="J26" s="13"/>
      <c r="K26" s="22"/>
      <c r="L26" s="23">
        <f>L27</f>
        <v>66000000000</v>
      </c>
      <c r="M26" s="187"/>
      <c r="N26" s="97"/>
      <c r="O26" s="22"/>
      <c r="P26" s="23">
        <f>P27</f>
        <v>80945925000</v>
      </c>
      <c r="Q26" s="178">
        <v>81277230015.509995</v>
      </c>
      <c r="S26" s="41">
        <v>15000000000</v>
      </c>
      <c r="T26" s="40">
        <f>+S26+L26</f>
        <v>81000000000</v>
      </c>
    </row>
    <row r="27" spans="1:20">
      <c r="A27" s="265" t="s">
        <v>47</v>
      </c>
      <c r="B27" s="292" t="s">
        <v>48</v>
      </c>
      <c r="C27" s="292"/>
      <c r="D27" s="292"/>
      <c r="E27" s="292"/>
      <c r="F27" s="292"/>
      <c r="G27" s="292"/>
      <c r="H27" s="292"/>
      <c r="I27" s="24"/>
      <c r="J27" s="13"/>
      <c r="K27" s="25"/>
      <c r="L27" s="26">
        <f>+L28+L94</f>
        <v>66000000000</v>
      </c>
      <c r="M27" s="96"/>
      <c r="N27" s="97"/>
      <c r="O27" s="188"/>
      <c r="P27" s="26">
        <f>+P28+P94</f>
        <v>80945925000</v>
      </c>
      <c r="Q27" s="186"/>
      <c r="T27" s="40">
        <f>+P26-T26</f>
        <v>-54075000</v>
      </c>
    </row>
    <row r="28" spans="1:20">
      <c r="A28" s="265" t="s">
        <v>49</v>
      </c>
      <c r="B28" s="292" t="s">
        <v>50</v>
      </c>
      <c r="C28" s="292"/>
      <c r="D28" s="292"/>
      <c r="E28" s="292"/>
      <c r="F28" s="292"/>
      <c r="G28" s="292"/>
      <c r="H28" s="292"/>
      <c r="I28" s="24"/>
      <c r="J28" s="13"/>
      <c r="K28" s="25"/>
      <c r="L28" s="23">
        <f>L29</f>
        <v>35315030000</v>
      </c>
      <c r="M28" s="96"/>
      <c r="N28" s="97"/>
      <c r="O28" s="188"/>
      <c r="P28" s="23">
        <f>P29</f>
        <v>45315030000</v>
      </c>
      <c r="Q28" s="186"/>
      <c r="R28" s="41">
        <v>45315030000</v>
      </c>
    </row>
    <row r="29" spans="1:20">
      <c r="A29" s="265" t="s">
        <v>51</v>
      </c>
      <c r="B29" s="292" t="s">
        <v>52</v>
      </c>
      <c r="C29" s="292"/>
      <c r="D29" s="292"/>
      <c r="E29" s="292"/>
      <c r="F29" s="292"/>
      <c r="G29" s="292"/>
      <c r="H29" s="292"/>
      <c r="I29" s="24"/>
      <c r="J29" s="13"/>
      <c r="K29" s="25"/>
      <c r="L29" s="23">
        <f>L30</f>
        <v>35315030000</v>
      </c>
      <c r="M29" s="96"/>
      <c r="N29" s="97"/>
      <c r="O29" s="188"/>
      <c r="P29" s="23">
        <f>P30</f>
        <v>45315030000</v>
      </c>
      <c r="Q29" s="186"/>
      <c r="R29" s="40">
        <f>+R28-P28</f>
        <v>0</v>
      </c>
    </row>
    <row r="30" spans="1:20">
      <c r="A30" s="265" t="s">
        <v>53</v>
      </c>
      <c r="B30" s="292" t="s">
        <v>52</v>
      </c>
      <c r="C30" s="292"/>
      <c r="D30" s="292"/>
      <c r="E30" s="292"/>
      <c r="F30" s="292"/>
      <c r="G30" s="292"/>
      <c r="H30" s="292"/>
      <c r="I30" s="24"/>
      <c r="J30" s="13"/>
      <c r="K30" s="13"/>
      <c r="L30" s="23">
        <f>L31</f>
        <v>35315030000</v>
      </c>
      <c r="M30" s="96"/>
      <c r="N30" s="97"/>
      <c r="O30" s="97"/>
      <c r="P30" s="23">
        <f>P31</f>
        <v>45315030000</v>
      </c>
      <c r="Q30" s="186"/>
    </row>
    <row r="31" spans="1:20">
      <c r="A31" s="265" t="s">
        <v>54</v>
      </c>
      <c r="B31" s="292" t="s">
        <v>52</v>
      </c>
      <c r="C31" s="292"/>
      <c r="D31" s="292"/>
      <c r="E31" s="292"/>
      <c r="F31" s="292"/>
      <c r="G31" s="292"/>
      <c r="H31" s="292"/>
      <c r="I31" s="24"/>
      <c r="J31" s="13"/>
      <c r="K31" s="28"/>
      <c r="L31" s="23">
        <f>+L34+L36+L40+L53+L59+L75</f>
        <v>35315030000</v>
      </c>
      <c r="M31" s="96"/>
      <c r="N31" s="97"/>
      <c r="O31" s="28"/>
      <c r="P31" s="23">
        <f>+P34+P36+P40+P53+P59+P75</f>
        <v>45315030000</v>
      </c>
      <c r="Q31" s="186"/>
      <c r="R31" s="41"/>
    </row>
    <row r="32" spans="1:20">
      <c r="A32" s="265" t="s">
        <v>55</v>
      </c>
      <c r="B32" s="292" t="s">
        <v>56</v>
      </c>
      <c r="C32" s="292"/>
      <c r="D32" s="292"/>
      <c r="E32" s="292"/>
      <c r="F32" s="292"/>
      <c r="G32" s="292"/>
      <c r="H32" s="292"/>
      <c r="I32" s="24"/>
      <c r="J32" s="13"/>
      <c r="K32" s="25"/>
      <c r="L32" s="23">
        <f>L33</f>
        <v>300000000</v>
      </c>
      <c r="M32" s="96"/>
      <c r="N32" s="97"/>
      <c r="O32" s="188"/>
      <c r="P32" s="23">
        <f>P33</f>
        <v>450000000</v>
      </c>
      <c r="Q32" s="186"/>
      <c r="R32" s="40"/>
    </row>
    <row r="33" spans="1:17">
      <c r="A33" s="265" t="s">
        <v>57</v>
      </c>
      <c r="B33" s="308" t="s">
        <v>58</v>
      </c>
      <c r="C33" s="308"/>
      <c r="D33" s="308"/>
      <c r="E33" s="308"/>
      <c r="F33" s="308"/>
      <c r="G33" s="308"/>
      <c r="H33" s="308"/>
      <c r="I33" s="24"/>
      <c r="J33" s="13"/>
      <c r="K33" s="22"/>
      <c r="L33" s="23">
        <f>+L34+L36</f>
        <v>300000000</v>
      </c>
      <c r="M33" s="96"/>
      <c r="N33" s="97"/>
      <c r="O33" s="22"/>
      <c r="P33" s="23">
        <f>+P34+P36</f>
        <v>450000000</v>
      </c>
      <c r="Q33" s="186"/>
    </row>
    <row r="34" spans="1:17">
      <c r="A34" s="265" t="s">
        <v>59</v>
      </c>
      <c r="B34" s="321" t="s">
        <v>60</v>
      </c>
      <c r="C34" s="321"/>
      <c r="D34" s="321"/>
      <c r="E34" s="321"/>
      <c r="F34" s="321"/>
      <c r="G34" s="321"/>
      <c r="H34" s="321"/>
      <c r="I34" s="24"/>
      <c r="J34" s="13"/>
      <c r="K34" s="13"/>
      <c r="L34" s="23">
        <f>SUM(L35)</f>
        <v>250000000</v>
      </c>
      <c r="M34" s="96"/>
      <c r="N34" s="97"/>
      <c r="O34" s="97"/>
      <c r="P34" s="23">
        <f>SUM(P35)</f>
        <v>400000000</v>
      </c>
      <c r="Q34" s="58">
        <v>328371856</v>
      </c>
    </row>
    <row r="35" spans="1:17">
      <c r="A35" s="30"/>
      <c r="B35" s="278">
        <v>1</v>
      </c>
      <c r="C35" s="293" t="s">
        <v>61</v>
      </c>
      <c r="D35" s="293"/>
      <c r="E35" s="293"/>
      <c r="F35" s="293"/>
      <c r="G35" s="293"/>
      <c r="H35" s="293"/>
      <c r="I35" s="24">
        <v>1</v>
      </c>
      <c r="J35" s="24" t="s">
        <v>62</v>
      </c>
      <c r="K35" s="32">
        <v>250000000</v>
      </c>
      <c r="L35" s="32">
        <f>I35*K35</f>
        <v>250000000</v>
      </c>
      <c r="M35" s="96">
        <v>1</v>
      </c>
      <c r="N35" s="96" t="s">
        <v>62</v>
      </c>
      <c r="O35" s="32">
        <v>400000000</v>
      </c>
      <c r="P35" s="32">
        <f>M35*O35</f>
        <v>400000000</v>
      </c>
      <c r="Q35" s="58"/>
    </row>
    <row r="36" spans="1:17">
      <c r="A36" s="265" t="s">
        <v>889</v>
      </c>
      <c r="B36" s="321" t="s">
        <v>890</v>
      </c>
      <c r="C36" s="321"/>
      <c r="D36" s="321"/>
      <c r="E36" s="321"/>
      <c r="F36" s="321"/>
      <c r="G36" s="321"/>
      <c r="H36" s="321"/>
      <c r="I36" s="24"/>
      <c r="J36" s="13"/>
      <c r="K36" s="13"/>
      <c r="L36" s="23">
        <f>SUM(L37)</f>
        <v>50000000</v>
      </c>
      <c r="M36" s="96"/>
      <c r="N36" s="97"/>
      <c r="O36" s="97"/>
      <c r="P36" s="23">
        <f>SUM(P37)</f>
        <v>50000000</v>
      </c>
      <c r="Q36" s="58">
        <v>519556</v>
      </c>
    </row>
    <row r="37" spans="1:17">
      <c r="A37" s="30"/>
      <c r="B37" s="288">
        <v>1</v>
      </c>
      <c r="C37" s="291" t="s">
        <v>891</v>
      </c>
      <c r="D37" s="291"/>
      <c r="E37" s="291"/>
      <c r="F37" s="291"/>
      <c r="G37" s="291"/>
      <c r="H37" s="291"/>
      <c r="I37" s="24">
        <v>1</v>
      </c>
      <c r="J37" s="24" t="s">
        <v>62</v>
      </c>
      <c r="K37" s="32">
        <v>50000000</v>
      </c>
      <c r="L37" s="32">
        <f>I37*K37</f>
        <v>50000000</v>
      </c>
      <c r="M37" s="96">
        <v>1</v>
      </c>
      <c r="N37" s="96" t="s">
        <v>62</v>
      </c>
      <c r="O37" s="32">
        <v>50000000</v>
      </c>
      <c r="P37" s="32">
        <f>M37*O37</f>
        <v>50000000</v>
      </c>
      <c r="Q37" s="58"/>
    </row>
    <row r="38" spans="1:17">
      <c r="A38" s="265" t="s">
        <v>63</v>
      </c>
      <c r="B38" s="292" t="s">
        <v>64</v>
      </c>
      <c r="C38" s="292"/>
      <c r="D38" s="292"/>
      <c r="E38" s="292"/>
      <c r="F38" s="292"/>
      <c r="G38" s="292"/>
      <c r="H38" s="292"/>
      <c r="I38" s="24"/>
      <c r="J38" s="13"/>
      <c r="K38" s="13"/>
      <c r="L38" s="23">
        <f>L39</f>
        <v>7768879000</v>
      </c>
      <c r="M38" s="96"/>
      <c r="N38" s="97"/>
      <c r="O38" s="97"/>
      <c r="P38" s="23">
        <f>P39</f>
        <v>9971550000</v>
      </c>
      <c r="Q38" s="58"/>
    </row>
    <row r="39" spans="1:17">
      <c r="A39" s="265" t="s">
        <v>65</v>
      </c>
      <c r="B39" s="292" t="s">
        <v>66</v>
      </c>
      <c r="C39" s="292"/>
      <c r="D39" s="292"/>
      <c r="E39" s="292"/>
      <c r="F39" s="292"/>
      <c r="G39" s="292"/>
      <c r="H39" s="292"/>
      <c r="I39" s="24"/>
      <c r="J39" s="13"/>
      <c r="K39" s="13"/>
      <c r="L39" s="23">
        <f>+L40+L53</f>
        <v>7768879000</v>
      </c>
      <c r="M39" s="96"/>
      <c r="N39" s="97"/>
      <c r="O39" s="97"/>
      <c r="P39" s="23">
        <f>+P40+P53</f>
        <v>9971550000</v>
      </c>
      <c r="Q39" s="58"/>
    </row>
    <row r="40" spans="1:17">
      <c r="A40" s="265" t="s">
        <v>67</v>
      </c>
      <c r="B40" s="292" t="s">
        <v>68</v>
      </c>
      <c r="C40" s="292"/>
      <c r="D40" s="292"/>
      <c r="E40" s="292"/>
      <c r="F40" s="292"/>
      <c r="G40" s="292"/>
      <c r="H40" s="292"/>
      <c r="I40" s="24"/>
      <c r="J40" s="13"/>
      <c r="K40" s="22"/>
      <c r="L40" s="26">
        <f>SUM(L41:L52)</f>
        <v>6285004000</v>
      </c>
      <c r="M40" s="96"/>
      <c r="N40" s="97"/>
      <c r="O40" s="22"/>
      <c r="P40" s="26">
        <f>SUM(P41:P51)</f>
        <v>8178150000</v>
      </c>
      <c r="Q40" s="58">
        <v>8179069544</v>
      </c>
    </row>
    <row r="41" spans="1:17">
      <c r="A41" s="278"/>
      <c r="B41" s="288">
        <v>1</v>
      </c>
      <c r="C41" s="291" t="s">
        <v>69</v>
      </c>
      <c r="D41" s="291"/>
      <c r="E41" s="291"/>
      <c r="F41" s="291"/>
      <c r="G41" s="291"/>
      <c r="H41" s="291"/>
      <c r="I41" s="34">
        <f>1*8</f>
        <v>8</v>
      </c>
      <c r="J41" s="34" t="s">
        <v>70</v>
      </c>
      <c r="K41" s="35">
        <v>4875500</v>
      </c>
      <c r="L41" s="36">
        <f>I41*K41</f>
        <v>39004000</v>
      </c>
      <c r="M41" s="189">
        <f>1*12</f>
        <v>12</v>
      </c>
      <c r="N41" s="189" t="s">
        <v>70</v>
      </c>
      <c r="O41" s="190">
        <v>4900000</v>
      </c>
      <c r="P41" s="36">
        <f>M41*O41</f>
        <v>58800000</v>
      </c>
      <c r="Q41" s="58"/>
    </row>
    <row r="42" spans="1:17">
      <c r="A42" s="30"/>
      <c r="B42" s="37"/>
      <c r="C42" s="290" t="s">
        <v>71</v>
      </c>
      <c r="D42" s="290"/>
      <c r="E42" s="290"/>
      <c r="F42" s="290"/>
      <c r="G42" s="290"/>
      <c r="H42" s="290"/>
      <c r="I42" s="38"/>
      <c r="J42" s="38"/>
      <c r="K42" s="38"/>
      <c r="L42" s="39"/>
      <c r="M42" s="191"/>
      <c r="N42" s="191"/>
      <c r="O42" s="191"/>
      <c r="P42" s="39"/>
      <c r="Q42" s="58"/>
    </row>
    <row r="43" spans="1:17">
      <c r="A43" s="30"/>
      <c r="B43" s="288">
        <v>2</v>
      </c>
      <c r="C43" s="291" t="s">
        <v>69</v>
      </c>
      <c r="D43" s="291"/>
      <c r="E43" s="291"/>
      <c r="F43" s="291"/>
      <c r="G43" s="291"/>
      <c r="H43" s="291"/>
      <c r="I43" s="34">
        <f>4*8</f>
        <v>32</v>
      </c>
      <c r="J43" s="34" t="s">
        <v>70</v>
      </c>
      <c r="K43" s="35">
        <v>3562500</v>
      </c>
      <c r="L43" s="36">
        <f t="shared" ref="L43" si="0">I43*K43</f>
        <v>114000000</v>
      </c>
      <c r="M43" s="189">
        <f>4*12</f>
        <v>48</v>
      </c>
      <c r="N43" s="189" t="s">
        <v>70</v>
      </c>
      <c r="O43" s="190">
        <v>3600000</v>
      </c>
      <c r="P43" s="36">
        <f t="shared" ref="P43" si="1">M43*O43</f>
        <v>172800000</v>
      </c>
      <c r="Q43" s="58"/>
    </row>
    <row r="44" spans="1:17">
      <c r="A44" s="30"/>
      <c r="B44" s="37"/>
      <c r="C44" s="290" t="s">
        <v>72</v>
      </c>
      <c r="D44" s="290"/>
      <c r="E44" s="290"/>
      <c r="F44" s="290"/>
      <c r="G44" s="290"/>
      <c r="H44" s="290"/>
      <c r="I44" s="38"/>
      <c r="J44" s="38"/>
      <c r="K44" s="38"/>
      <c r="L44" s="39"/>
      <c r="M44" s="191"/>
      <c r="N44" s="191"/>
      <c r="O44" s="191"/>
      <c r="P44" s="39"/>
      <c r="Q44" s="58"/>
    </row>
    <row r="45" spans="1:17">
      <c r="A45" s="30"/>
      <c r="B45" s="288">
        <v>3</v>
      </c>
      <c r="C45" s="291" t="s">
        <v>69</v>
      </c>
      <c r="D45" s="291"/>
      <c r="E45" s="291"/>
      <c r="F45" s="291"/>
      <c r="G45" s="291"/>
      <c r="H45" s="291"/>
      <c r="I45" s="34">
        <f>9*8</f>
        <v>72</v>
      </c>
      <c r="J45" s="34" t="s">
        <v>70</v>
      </c>
      <c r="K45" s="35">
        <v>2250000</v>
      </c>
      <c r="L45" s="36">
        <f t="shared" ref="L45" si="2">I45*K45</f>
        <v>162000000</v>
      </c>
      <c r="M45" s="189">
        <f>8*12</f>
        <v>96</v>
      </c>
      <c r="N45" s="189" t="s">
        <v>70</v>
      </c>
      <c r="O45" s="190">
        <v>2300000</v>
      </c>
      <c r="P45" s="36">
        <f t="shared" ref="P45" si="3">M45*O45</f>
        <v>220800000</v>
      </c>
      <c r="Q45" s="58"/>
    </row>
    <row r="46" spans="1:17">
      <c r="A46" s="30"/>
      <c r="B46" s="37"/>
      <c r="C46" s="290" t="s">
        <v>73</v>
      </c>
      <c r="D46" s="290"/>
      <c r="E46" s="290"/>
      <c r="F46" s="290"/>
      <c r="G46" s="290"/>
      <c r="H46" s="290"/>
      <c r="I46" s="38"/>
      <c r="J46" s="38"/>
      <c r="K46" s="38"/>
      <c r="L46" s="39"/>
      <c r="M46" s="191"/>
      <c r="N46" s="191"/>
      <c r="O46" s="191"/>
      <c r="P46" s="39"/>
      <c r="Q46" s="58"/>
    </row>
    <row r="47" spans="1:17">
      <c r="A47" s="30"/>
      <c r="B47" s="288">
        <v>4</v>
      </c>
      <c r="C47" s="291" t="s">
        <v>69</v>
      </c>
      <c r="D47" s="291"/>
      <c r="E47" s="291"/>
      <c r="F47" s="291"/>
      <c r="G47" s="291"/>
      <c r="H47" s="291"/>
      <c r="I47" s="34">
        <f>271*8</f>
        <v>2168</v>
      </c>
      <c r="J47" s="34" t="s">
        <v>70</v>
      </c>
      <c r="K47" s="35">
        <v>1625000</v>
      </c>
      <c r="L47" s="36">
        <f t="shared" ref="L47" si="4">I47*K47</f>
        <v>3523000000</v>
      </c>
      <c r="M47" s="189">
        <f>278*12</f>
        <v>3336</v>
      </c>
      <c r="N47" s="189" t="s">
        <v>70</v>
      </c>
      <c r="O47" s="190">
        <v>1650000</v>
      </c>
      <c r="P47" s="36">
        <f t="shared" ref="P47" si="5">M47*O47</f>
        <v>5504400000</v>
      </c>
      <c r="Q47" s="58"/>
    </row>
    <row r="48" spans="1:17">
      <c r="A48" s="30"/>
      <c r="B48" s="37"/>
      <c r="C48" s="290" t="s">
        <v>910</v>
      </c>
      <c r="D48" s="290"/>
      <c r="E48" s="290"/>
      <c r="F48" s="290"/>
      <c r="G48" s="290"/>
      <c r="H48" s="290"/>
      <c r="I48" s="38"/>
      <c r="J48" s="38"/>
      <c r="K48" s="38"/>
      <c r="L48" s="39"/>
      <c r="M48" s="191"/>
      <c r="N48" s="191"/>
      <c r="O48" s="191"/>
      <c r="P48" s="39"/>
      <c r="Q48" s="58"/>
    </row>
    <row r="49" spans="1:17">
      <c r="A49" s="30"/>
      <c r="B49" s="288">
        <v>5</v>
      </c>
      <c r="C49" s="291" t="s">
        <v>69</v>
      </c>
      <c r="D49" s="291"/>
      <c r="E49" s="291"/>
      <c r="F49" s="291"/>
      <c r="G49" s="291"/>
      <c r="H49" s="291"/>
      <c r="I49" s="34">
        <f>86*8</f>
        <v>688</v>
      </c>
      <c r="J49" s="34" t="s">
        <v>70</v>
      </c>
      <c r="K49" s="35">
        <v>1812500</v>
      </c>
      <c r="L49" s="36">
        <f t="shared" ref="L49" si="6">I49*K49</f>
        <v>1247000000</v>
      </c>
      <c r="M49" s="189">
        <f>73*12</f>
        <v>876</v>
      </c>
      <c r="N49" s="189" t="s">
        <v>70</v>
      </c>
      <c r="O49" s="190">
        <v>1850000</v>
      </c>
      <c r="P49" s="36">
        <f t="shared" ref="P49" si="7">M49*O49</f>
        <v>1620600000</v>
      </c>
      <c r="Q49" s="58"/>
    </row>
    <row r="50" spans="1:17">
      <c r="A50" s="30"/>
      <c r="B50" s="37"/>
      <c r="C50" s="290" t="s">
        <v>75</v>
      </c>
      <c r="D50" s="290"/>
      <c r="E50" s="290"/>
      <c r="F50" s="290"/>
      <c r="G50" s="290"/>
      <c r="H50" s="290"/>
      <c r="I50" s="42"/>
      <c r="J50" s="42"/>
      <c r="K50" s="42"/>
      <c r="L50" s="43"/>
      <c r="M50" s="192"/>
      <c r="N50" s="192"/>
      <c r="O50" s="192"/>
      <c r="P50" s="43"/>
      <c r="Q50" s="58"/>
    </row>
    <row r="51" spans="1:17">
      <c r="A51" s="30"/>
      <c r="B51" s="44">
        <v>6</v>
      </c>
      <c r="C51" s="318" t="s">
        <v>76</v>
      </c>
      <c r="D51" s="319"/>
      <c r="E51" s="319"/>
      <c r="F51" s="319"/>
      <c r="G51" s="319"/>
      <c r="H51" s="320"/>
      <c r="I51" s="24">
        <v>2</v>
      </c>
      <c r="J51" s="24" t="s">
        <v>691</v>
      </c>
      <c r="K51" s="32">
        <v>600000000</v>
      </c>
      <c r="L51" s="32">
        <f>+I51*K51</f>
        <v>1200000000</v>
      </c>
      <c r="M51" s="96">
        <v>2</v>
      </c>
      <c r="N51" s="96" t="s">
        <v>691</v>
      </c>
      <c r="O51" s="32">
        <f>300000000+375000</f>
        <v>300375000</v>
      </c>
      <c r="P51" s="32">
        <f>+M51*O51</f>
        <v>600750000</v>
      </c>
      <c r="Q51" s="58"/>
    </row>
    <row r="52" spans="1:17">
      <c r="A52" s="30"/>
      <c r="B52" s="44">
        <v>7</v>
      </c>
      <c r="C52" s="280" t="s">
        <v>873</v>
      </c>
      <c r="D52" s="281"/>
      <c r="E52" s="281"/>
      <c r="F52" s="281"/>
      <c r="G52" s="281"/>
      <c r="H52" s="282"/>
      <c r="I52" s="24"/>
      <c r="J52" s="24"/>
      <c r="K52" s="32"/>
      <c r="L52" s="32"/>
      <c r="M52" s="96"/>
      <c r="N52" s="96"/>
      <c r="O52" s="32"/>
      <c r="P52" s="32"/>
      <c r="Q52" s="58"/>
    </row>
    <row r="53" spans="1:17">
      <c r="A53" s="269" t="s">
        <v>77</v>
      </c>
      <c r="B53" s="321" t="s">
        <v>78</v>
      </c>
      <c r="C53" s="321"/>
      <c r="D53" s="321"/>
      <c r="E53" s="321"/>
      <c r="F53" s="321"/>
      <c r="G53" s="321"/>
      <c r="H53" s="321"/>
      <c r="I53" s="24"/>
      <c r="J53" s="13"/>
      <c r="K53" s="22"/>
      <c r="L53" s="26">
        <f>SUM(L54:L57)</f>
        <v>1483875000</v>
      </c>
      <c r="M53" s="96"/>
      <c r="N53" s="97"/>
      <c r="O53" s="22"/>
      <c r="P53" s="26">
        <f>SUM(P54:P57)</f>
        <v>1793400000</v>
      </c>
      <c r="Q53" s="58">
        <v>765618750</v>
      </c>
    </row>
    <row r="54" spans="1:17">
      <c r="A54" s="278"/>
      <c r="B54" s="288">
        <v>1</v>
      </c>
      <c r="C54" s="291" t="s">
        <v>69</v>
      </c>
      <c r="D54" s="291"/>
      <c r="E54" s="291"/>
      <c r="F54" s="291"/>
      <c r="G54" s="291"/>
      <c r="H54" s="291"/>
      <c r="I54" s="34">
        <f>83*9</f>
        <v>747</v>
      </c>
      <c r="J54" s="34" t="s">
        <v>70</v>
      </c>
      <c r="K54" s="35">
        <v>1625000</v>
      </c>
      <c r="L54" s="36">
        <f>+I54*K54</f>
        <v>1213875000</v>
      </c>
      <c r="M54" s="189">
        <f>83*12</f>
        <v>996</v>
      </c>
      <c r="N54" s="189" t="s">
        <v>70</v>
      </c>
      <c r="O54" s="190">
        <v>1650000</v>
      </c>
      <c r="P54" s="36">
        <f>+M54*O54</f>
        <v>1643400000</v>
      </c>
      <c r="Q54" s="58"/>
    </row>
    <row r="55" spans="1:17">
      <c r="A55" s="30"/>
      <c r="B55" s="52"/>
      <c r="C55" s="289" t="s">
        <v>909</v>
      </c>
      <c r="D55" s="289"/>
      <c r="E55" s="289"/>
      <c r="F55" s="289"/>
      <c r="G55" s="289"/>
      <c r="H55" s="289"/>
      <c r="I55" s="38"/>
      <c r="J55" s="38"/>
      <c r="K55" s="38"/>
      <c r="L55" s="39"/>
      <c r="M55" s="191"/>
      <c r="N55" s="191"/>
      <c r="O55" s="191"/>
      <c r="P55" s="39"/>
      <c r="Q55" s="58"/>
    </row>
    <row r="56" spans="1:17">
      <c r="A56" s="30"/>
      <c r="B56" s="285">
        <v>2</v>
      </c>
      <c r="C56" s="304" t="s">
        <v>76</v>
      </c>
      <c r="D56" s="305"/>
      <c r="E56" s="305"/>
      <c r="F56" s="305"/>
      <c r="G56" s="305"/>
      <c r="H56" s="306"/>
      <c r="I56" s="34">
        <v>2</v>
      </c>
      <c r="J56" s="34" t="s">
        <v>691</v>
      </c>
      <c r="K56" s="36">
        <v>135000000</v>
      </c>
      <c r="L56" s="36">
        <f>+I56*K56</f>
        <v>270000000</v>
      </c>
      <c r="M56" s="189">
        <v>2</v>
      </c>
      <c r="N56" s="189" t="s">
        <v>691</v>
      </c>
      <c r="O56" s="36">
        <v>75000000</v>
      </c>
      <c r="P56" s="36">
        <f>+M56*O56</f>
        <v>150000000</v>
      </c>
      <c r="Q56" s="58"/>
    </row>
    <row r="57" spans="1:17">
      <c r="A57" s="30"/>
      <c r="B57" s="37"/>
      <c r="C57" s="266"/>
      <c r="D57" s="267"/>
      <c r="E57" s="267"/>
      <c r="F57" s="267"/>
      <c r="G57" s="267"/>
      <c r="H57" s="273"/>
      <c r="I57" s="38"/>
      <c r="J57" s="38"/>
      <c r="K57" s="38"/>
      <c r="L57" s="39"/>
      <c r="M57" s="191"/>
      <c r="N57" s="191"/>
      <c r="O57" s="191"/>
      <c r="P57" s="39"/>
      <c r="Q57" s="58"/>
    </row>
    <row r="58" spans="1:17">
      <c r="A58" s="265" t="s">
        <v>79</v>
      </c>
      <c r="B58" s="292" t="s">
        <v>80</v>
      </c>
      <c r="C58" s="292"/>
      <c r="D58" s="292"/>
      <c r="E58" s="292"/>
      <c r="F58" s="292"/>
      <c r="G58" s="292"/>
      <c r="H58" s="292"/>
      <c r="I58" s="24"/>
      <c r="J58" s="13"/>
      <c r="K58" s="13"/>
      <c r="L58" s="23">
        <f>SUM(L59)</f>
        <v>102821000</v>
      </c>
      <c r="M58" s="96"/>
      <c r="N58" s="97"/>
      <c r="O58" s="97"/>
      <c r="P58" s="23">
        <f>SUM(P59)</f>
        <v>24500000</v>
      </c>
      <c r="Q58" s="58"/>
    </row>
    <row r="59" spans="1:17">
      <c r="A59" s="265" t="s">
        <v>81</v>
      </c>
      <c r="B59" s="292" t="s">
        <v>82</v>
      </c>
      <c r="C59" s="292"/>
      <c r="D59" s="292"/>
      <c r="E59" s="292"/>
      <c r="F59" s="292"/>
      <c r="G59" s="292"/>
      <c r="H59" s="292"/>
      <c r="I59" s="24"/>
      <c r="J59" s="13"/>
      <c r="K59" s="13"/>
      <c r="L59" s="23">
        <f>SUM(L60:L72)</f>
        <v>102821000</v>
      </c>
      <c r="M59" s="96"/>
      <c r="N59" s="97"/>
      <c r="O59" s="97"/>
      <c r="P59" s="23">
        <f>SUM(P60:P71)</f>
        <v>24500000</v>
      </c>
      <c r="Q59" s="58">
        <v>134750000</v>
      </c>
    </row>
    <row r="60" spans="1:17">
      <c r="A60" s="278"/>
      <c r="B60" s="285">
        <v>1</v>
      </c>
      <c r="C60" s="290" t="s">
        <v>83</v>
      </c>
      <c r="D60" s="290"/>
      <c r="E60" s="290"/>
      <c r="F60" s="290"/>
      <c r="G60" s="290"/>
      <c r="H60" s="290"/>
      <c r="I60" s="34">
        <f>1*9</f>
        <v>9</v>
      </c>
      <c r="J60" s="50" t="s">
        <v>70</v>
      </c>
      <c r="K60" s="36">
        <v>105000</v>
      </c>
      <c r="L60" s="36">
        <f>I60*K60</f>
        <v>945000</v>
      </c>
      <c r="M60" s="189"/>
      <c r="N60" s="193"/>
      <c r="O60" s="36"/>
      <c r="P60" s="36"/>
      <c r="Q60" s="58"/>
    </row>
    <row r="61" spans="1:17">
      <c r="A61" s="30"/>
      <c r="B61" s="37"/>
      <c r="C61" s="290" t="s">
        <v>867</v>
      </c>
      <c r="D61" s="290"/>
      <c r="E61" s="290"/>
      <c r="F61" s="290"/>
      <c r="G61" s="290"/>
      <c r="H61" s="290"/>
      <c r="I61" s="38"/>
      <c r="J61" s="51"/>
      <c r="K61" s="39"/>
      <c r="L61" s="39"/>
      <c r="M61" s="191"/>
      <c r="N61" s="194"/>
      <c r="O61" s="39"/>
      <c r="P61" s="39"/>
      <c r="Q61" s="58"/>
    </row>
    <row r="62" spans="1:17">
      <c r="A62" s="30"/>
      <c r="B62" s="288">
        <v>2</v>
      </c>
      <c r="C62" s="291" t="s">
        <v>83</v>
      </c>
      <c r="D62" s="291"/>
      <c r="E62" s="291"/>
      <c r="F62" s="291"/>
      <c r="G62" s="291"/>
      <c r="H62" s="291"/>
      <c r="I62" s="34">
        <f>2*9</f>
        <v>18</v>
      </c>
      <c r="J62" s="50" t="s">
        <v>70</v>
      </c>
      <c r="K62" s="36">
        <v>200000</v>
      </c>
      <c r="L62" s="36">
        <f t="shared" ref="L62" si="8">I62*K62</f>
        <v>3600000</v>
      </c>
      <c r="M62" s="189"/>
      <c r="N62" s="193"/>
      <c r="O62" s="36"/>
      <c r="P62" s="36">
        <f t="shared" ref="P62" si="9">M62*O62</f>
        <v>0</v>
      </c>
      <c r="Q62" s="58"/>
    </row>
    <row r="63" spans="1:17">
      <c r="A63" s="30"/>
      <c r="B63" s="52"/>
      <c r="C63" s="289" t="s">
        <v>868</v>
      </c>
      <c r="D63" s="289"/>
      <c r="E63" s="289"/>
      <c r="F63" s="289"/>
      <c r="G63" s="289"/>
      <c r="H63" s="289"/>
      <c r="I63" s="38"/>
      <c r="J63" s="51"/>
      <c r="K63" s="39"/>
      <c r="L63" s="39"/>
      <c r="M63" s="191"/>
      <c r="N63" s="194"/>
      <c r="O63" s="39"/>
      <c r="P63" s="39"/>
      <c r="Q63" s="58"/>
    </row>
    <row r="64" spans="1:17">
      <c r="A64" s="30"/>
      <c r="B64" s="285">
        <v>3</v>
      </c>
      <c r="C64" s="290" t="s">
        <v>83</v>
      </c>
      <c r="D64" s="290"/>
      <c r="E64" s="290"/>
      <c r="F64" s="290"/>
      <c r="G64" s="290"/>
      <c r="H64" s="290"/>
      <c r="I64" s="34">
        <f>3*9</f>
        <v>27</v>
      </c>
      <c r="J64" s="50" t="s">
        <v>70</v>
      </c>
      <c r="K64" s="36">
        <v>287500</v>
      </c>
      <c r="L64" s="36">
        <f t="shared" ref="L64" si="10">I64*K64</f>
        <v>7762500</v>
      </c>
      <c r="M64" s="189"/>
      <c r="N64" s="193"/>
      <c r="O64" s="36"/>
      <c r="P64" s="36">
        <f t="shared" ref="P64" si="11">M64*O64</f>
        <v>0</v>
      </c>
      <c r="Q64" s="58"/>
    </row>
    <row r="65" spans="1:17">
      <c r="A65" s="30"/>
      <c r="B65" s="37"/>
      <c r="C65" s="290" t="s">
        <v>869</v>
      </c>
      <c r="D65" s="290"/>
      <c r="E65" s="290"/>
      <c r="F65" s="290"/>
      <c r="G65" s="290"/>
      <c r="H65" s="290"/>
      <c r="I65" s="38"/>
      <c r="J65" s="51"/>
      <c r="K65" s="39"/>
      <c r="L65" s="39"/>
      <c r="M65" s="191"/>
      <c r="N65" s="194"/>
      <c r="O65" s="39"/>
      <c r="P65" s="39"/>
      <c r="Q65" s="58"/>
    </row>
    <row r="66" spans="1:17">
      <c r="A66" s="30"/>
      <c r="B66" s="288">
        <v>4</v>
      </c>
      <c r="C66" s="291" t="s">
        <v>83</v>
      </c>
      <c r="D66" s="291"/>
      <c r="E66" s="291"/>
      <c r="F66" s="291"/>
      <c r="G66" s="291"/>
      <c r="H66" s="291"/>
      <c r="I66" s="34">
        <f>1*9</f>
        <v>9</v>
      </c>
      <c r="J66" s="50" t="s">
        <v>70</v>
      </c>
      <c r="K66" s="36">
        <v>107000</v>
      </c>
      <c r="L66" s="36">
        <f t="shared" ref="L66" si="12">I66*K66</f>
        <v>963000</v>
      </c>
      <c r="M66" s="189"/>
      <c r="N66" s="193"/>
      <c r="O66" s="36"/>
      <c r="P66" s="36"/>
      <c r="Q66" s="58"/>
    </row>
    <row r="67" spans="1:17">
      <c r="A67" s="30"/>
      <c r="B67" s="52"/>
      <c r="C67" s="289" t="s">
        <v>870</v>
      </c>
      <c r="D67" s="289"/>
      <c r="E67" s="289"/>
      <c r="F67" s="289"/>
      <c r="G67" s="289"/>
      <c r="H67" s="289"/>
      <c r="I67" s="38"/>
      <c r="J67" s="51"/>
      <c r="K67" s="39"/>
      <c r="L67" s="39"/>
      <c r="M67" s="191"/>
      <c r="N67" s="194"/>
      <c r="O67" s="39"/>
      <c r="P67" s="39"/>
      <c r="Q67" s="58"/>
    </row>
    <row r="68" spans="1:17">
      <c r="A68" s="30"/>
      <c r="B68" s="285">
        <v>5</v>
      </c>
      <c r="C68" s="290" t="s">
        <v>83</v>
      </c>
      <c r="D68" s="290"/>
      <c r="E68" s="290"/>
      <c r="F68" s="290"/>
      <c r="G68" s="290"/>
      <c r="H68" s="290"/>
      <c r="I68" s="34">
        <f>1*9</f>
        <v>9</v>
      </c>
      <c r="J68" s="50" t="s">
        <v>70</v>
      </c>
      <c r="K68" s="36">
        <v>750000</v>
      </c>
      <c r="L68" s="36">
        <f t="shared" ref="L68" si="13">I68*K68</f>
        <v>6750000</v>
      </c>
      <c r="M68" s="189">
        <f>1*2</f>
        <v>2</v>
      </c>
      <c r="N68" s="193" t="s">
        <v>70</v>
      </c>
      <c r="O68" s="36">
        <v>750000</v>
      </c>
      <c r="P68" s="36">
        <f t="shared" ref="P68" si="14">M68*O68</f>
        <v>1500000</v>
      </c>
      <c r="Q68" s="58"/>
    </row>
    <row r="69" spans="1:17">
      <c r="A69" s="30"/>
      <c r="B69" s="37"/>
      <c r="C69" s="290" t="s">
        <v>911</v>
      </c>
      <c r="D69" s="290"/>
      <c r="E69" s="290"/>
      <c r="F69" s="290"/>
      <c r="G69" s="290"/>
      <c r="H69" s="290"/>
      <c r="I69" s="38"/>
      <c r="J69" s="51"/>
      <c r="K69" s="39"/>
      <c r="L69" s="39"/>
      <c r="M69" s="191"/>
      <c r="N69" s="194"/>
      <c r="O69" s="39"/>
      <c r="P69" s="39"/>
      <c r="Q69" s="58"/>
    </row>
    <row r="70" spans="1:17">
      <c r="A70" s="30"/>
      <c r="B70" s="288">
        <v>6</v>
      </c>
      <c r="C70" s="291" t="s">
        <v>83</v>
      </c>
      <c r="D70" s="291"/>
      <c r="E70" s="291"/>
      <c r="F70" s="291"/>
      <c r="G70" s="291"/>
      <c r="H70" s="291"/>
      <c r="I70" s="34">
        <f>8*9</f>
        <v>72</v>
      </c>
      <c r="J70" s="50" t="s">
        <v>70</v>
      </c>
      <c r="K70" s="36">
        <v>1150000</v>
      </c>
      <c r="L70" s="36">
        <f t="shared" ref="L70" si="15">I70*K70</f>
        <v>82800000</v>
      </c>
      <c r="M70" s="189">
        <f>10*2</f>
        <v>20</v>
      </c>
      <c r="N70" s="193" t="s">
        <v>70</v>
      </c>
      <c r="O70" s="36">
        <v>1150000</v>
      </c>
      <c r="P70" s="36">
        <f t="shared" ref="P70" si="16">M70*O70</f>
        <v>23000000</v>
      </c>
      <c r="Q70" s="58"/>
    </row>
    <row r="71" spans="1:17">
      <c r="A71" s="30"/>
      <c r="B71" s="52"/>
      <c r="C71" s="289" t="s">
        <v>912</v>
      </c>
      <c r="D71" s="289"/>
      <c r="E71" s="289"/>
      <c r="F71" s="289"/>
      <c r="G71" s="289"/>
      <c r="H71" s="289"/>
      <c r="I71" s="38"/>
      <c r="J71" s="38"/>
      <c r="K71" s="38"/>
      <c r="L71" s="39"/>
      <c r="M71" s="191"/>
      <c r="N71" s="191"/>
      <c r="O71" s="191"/>
      <c r="P71" s="39"/>
      <c r="Q71" s="58"/>
    </row>
    <row r="72" spans="1:17">
      <c r="A72" s="30"/>
      <c r="B72" s="44">
        <v>7</v>
      </c>
      <c r="C72" s="280" t="s">
        <v>873</v>
      </c>
      <c r="D72" s="281"/>
      <c r="E72" s="281"/>
      <c r="F72" s="281"/>
      <c r="G72" s="281"/>
      <c r="H72" s="282"/>
      <c r="I72" s="24"/>
      <c r="J72" s="24"/>
      <c r="K72" s="32"/>
      <c r="L72" s="32">
        <v>500</v>
      </c>
      <c r="M72" s="96"/>
      <c r="N72" s="96"/>
      <c r="O72" s="32"/>
      <c r="P72" s="32"/>
      <c r="Q72" s="58"/>
    </row>
    <row r="73" spans="1:17">
      <c r="A73" s="265" t="s">
        <v>84</v>
      </c>
      <c r="B73" s="292" t="s">
        <v>85</v>
      </c>
      <c r="C73" s="292"/>
      <c r="D73" s="292"/>
      <c r="E73" s="292"/>
      <c r="F73" s="292"/>
      <c r="G73" s="292"/>
      <c r="H73" s="292"/>
      <c r="I73" s="24"/>
      <c r="J73" s="13"/>
      <c r="K73" s="13"/>
      <c r="L73" s="23">
        <f>L74</f>
        <v>27143330000</v>
      </c>
      <c r="M73" s="96"/>
      <c r="N73" s="97"/>
      <c r="O73" s="97"/>
      <c r="P73" s="23">
        <f>P74</f>
        <v>34868980000</v>
      </c>
      <c r="Q73" s="58"/>
    </row>
    <row r="74" spans="1:17">
      <c r="A74" s="265" t="s">
        <v>86</v>
      </c>
      <c r="B74" s="292" t="s">
        <v>87</v>
      </c>
      <c r="C74" s="292"/>
      <c r="D74" s="292"/>
      <c r="E74" s="292"/>
      <c r="F74" s="292"/>
      <c r="G74" s="292"/>
      <c r="H74" s="292"/>
      <c r="I74" s="24"/>
      <c r="J74" s="13"/>
      <c r="K74" s="13"/>
      <c r="L74" s="23">
        <f>L75</f>
        <v>27143330000</v>
      </c>
      <c r="M74" s="96"/>
      <c r="N74" s="97"/>
      <c r="O74" s="97"/>
      <c r="P74" s="23">
        <f>P75</f>
        <v>34868980000</v>
      </c>
      <c r="Q74" s="58"/>
    </row>
    <row r="75" spans="1:17">
      <c r="A75" s="265" t="s">
        <v>863</v>
      </c>
      <c r="B75" s="292" t="s">
        <v>87</v>
      </c>
      <c r="C75" s="292"/>
      <c r="D75" s="292"/>
      <c r="E75" s="292"/>
      <c r="F75" s="292"/>
      <c r="G75" s="292"/>
      <c r="H75" s="292"/>
      <c r="I75" s="24"/>
      <c r="J75" s="13"/>
      <c r="K75" s="13"/>
      <c r="L75" s="23">
        <f>SUM(L76:L93)</f>
        <v>27143330000</v>
      </c>
      <c r="M75" s="96"/>
      <c r="N75" s="97"/>
      <c r="O75" s="97"/>
      <c r="P75" s="23">
        <f>SUM(P76:P93)</f>
        <v>34868980000</v>
      </c>
      <c r="Q75" s="58">
        <v>32146926787</v>
      </c>
    </row>
    <row r="76" spans="1:17">
      <c r="A76" s="278"/>
      <c r="B76" s="288">
        <v>1</v>
      </c>
      <c r="C76" s="291" t="s">
        <v>913</v>
      </c>
      <c r="D76" s="291"/>
      <c r="E76" s="291"/>
      <c r="F76" s="291"/>
      <c r="G76" s="291"/>
      <c r="H76" s="291"/>
      <c r="I76" s="34">
        <v>9</v>
      </c>
      <c r="J76" s="50" t="s">
        <v>89</v>
      </c>
      <c r="K76" s="36">
        <v>3000000000</v>
      </c>
      <c r="L76" s="36">
        <f>I76*K76</f>
        <v>27000000000</v>
      </c>
      <c r="M76" s="189">
        <v>6</v>
      </c>
      <c r="N76" s="193" t="s">
        <v>89</v>
      </c>
      <c r="O76" s="36">
        <v>2900000000</v>
      </c>
      <c r="P76" s="36">
        <f>M76*O76</f>
        <v>17400000000</v>
      </c>
      <c r="Q76" s="58"/>
    </row>
    <row r="77" spans="1:17">
      <c r="A77" s="274"/>
      <c r="B77" s="274"/>
      <c r="C77" s="290" t="s">
        <v>914</v>
      </c>
      <c r="D77" s="290"/>
      <c r="E77" s="290"/>
      <c r="F77" s="290"/>
      <c r="G77" s="290"/>
      <c r="H77" s="290"/>
      <c r="I77" s="38"/>
      <c r="J77" s="51"/>
      <c r="K77" s="38"/>
      <c r="L77" s="38"/>
      <c r="M77" s="191">
        <v>7</v>
      </c>
      <c r="N77" s="194" t="s">
        <v>89</v>
      </c>
      <c r="O77" s="39">
        <f>2400000000+76000000</f>
        <v>2476000000</v>
      </c>
      <c r="P77" s="39">
        <f>+M77*O77</f>
        <v>17332000000</v>
      </c>
      <c r="Q77" s="58"/>
    </row>
    <row r="78" spans="1:17">
      <c r="A78" s="274"/>
      <c r="B78" s="288">
        <v>2</v>
      </c>
      <c r="C78" s="291" t="s">
        <v>90</v>
      </c>
      <c r="D78" s="291"/>
      <c r="E78" s="291"/>
      <c r="F78" s="291"/>
      <c r="G78" s="291"/>
      <c r="H78" s="291"/>
      <c r="I78" s="54">
        <v>42</v>
      </c>
      <c r="J78" s="55" t="s">
        <v>91</v>
      </c>
      <c r="K78" s="36">
        <v>250000</v>
      </c>
      <c r="L78" s="36">
        <f t="shared" ref="L78" si="17">I78*K78</f>
        <v>10500000</v>
      </c>
      <c r="M78" s="195">
        <v>42</v>
      </c>
      <c r="N78" s="72" t="s">
        <v>91</v>
      </c>
      <c r="O78" s="36">
        <v>250000</v>
      </c>
      <c r="P78" s="36">
        <f t="shared" ref="P78" si="18">M78*O78</f>
        <v>10500000</v>
      </c>
      <c r="Q78" s="58"/>
    </row>
    <row r="79" spans="1:17">
      <c r="A79" s="30"/>
      <c r="B79" s="52"/>
      <c r="C79" s="289" t="s">
        <v>92</v>
      </c>
      <c r="D79" s="289"/>
      <c r="E79" s="289"/>
      <c r="F79" s="289"/>
      <c r="G79" s="289"/>
      <c r="H79" s="289"/>
      <c r="I79" s="56"/>
      <c r="J79" s="57"/>
      <c r="K79" s="39"/>
      <c r="L79" s="39"/>
      <c r="M79" s="196"/>
      <c r="N79" s="74"/>
      <c r="O79" s="39"/>
      <c r="P79" s="39"/>
      <c r="Q79" s="58"/>
    </row>
    <row r="80" spans="1:17">
      <c r="A80" s="274"/>
      <c r="B80" s="285">
        <v>3</v>
      </c>
      <c r="C80" s="290" t="s">
        <v>90</v>
      </c>
      <c r="D80" s="290"/>
      <c r="E80" s="290"/>
      <c r="F80" s="290"/>
      <c r="G80" s="290"/>
      <c r="H80" s="290"/>
      <c r="I80" s="54">
        <v>447</v>
      </c>
      <c r="J80" s="55" t="s">
        <v>91</v>
      </c>
      <c r="K80" s="36">
        <v>150000</v>
      </c>
      <c r="L80" s="36">
        <f t="shared" ref="L80" si="19">I80*K80</f>
        <v>67050000</v>
      </c>
      <c r="M80" s="195">
        <v>447</v>
      </c>
      <c r="N80" s="72" t="s">
        <v>91</v>
      </c>
      <c r="O80" s="36">
        <v>150000</v>
      </c>
      <c r="P80" s="36">
        <f t="shared" ref="P80" si="20">M80*O80</f>
        <v>67050000</v>
      </c>
      <c r="Q80" s="58"/>
    </row>
    <row r="81" spans="1:19">
      <c r="A81" s="30"/>
      <c r="B81" s="37"/>
      <c r="C81" s="290" t="s">
        <v>93</v>
      </c>
      <c r="D81" s="290"/>
      <c r="E81" s="290"/>
      <c r="F81" s="290"/>
      <c r="G81" s="290"/>
      <c r="H81" s="290"/>
      <c r="I81" s="56"/>
      <c r="J81" s="57"/>
      <c r="K81" s="39"/>
      <c r="L81" s="39"/>
      <c r="M81" s="196"/>
      <c r="N81" s="74"/>
      <c r="O81" s="39"/>
      <c r="P81" s="39"/>
      <c r="Q81" s="58"/>
    </row>
    <row r="82" spans="1:19">
      <c r="A82" s="274"/>
      <c r="B82" s="288">
        <v>4</v>
      </c>
      <c r="C82" s="291" t="s">
        <v>90</v>
      </c>
      <c r="D82" s="291"/>
      <c r="E82" s="291"/>
      <c r="F82" s="291"/>
      <c r="G82" s="291"/>
      <c r="H82" s="291"/>
      <c r="I82" s="54">
        <v>27</v>
      </c>
      <c r="J82" s="55" t="s">
        <v>91</v>
      </c>
      <c r="K82" s="36">
        <v>150000</v>
      </c>
      <c r="L82" s="36">
        <f t="shared" ref="L82" si="21">I82*K82</f>
        <v>4050000</v>
      </c>
      <c r="M82" s="195">
        <v>27</v>
      </c>
      <c r="N82" s="72" t="s">
        <v>91</v>
      </c>
      <c r="O82" s="36">
        <v>150000</v>
      </c>
      <c r="P82" s="36">
        <f t="shared" ref="P82" si="22">M82*O82</f>
        <v>4050000</v>
      </c>
      <c r="Q82" s="58"/>
    </row>
    <row r="83" spans="1:19">
      <c r="A83" s="30"/>
      <c r="B83" s="52"/>
      <c r="C83" s="289" t="s">
        <v>94</v>
      </c>
      <c r="D83" s="289"/>
      <c r="E83" s="289"/>
      <c r="F83" s="289"/>
      <c r="G83" s="289"/>
      <c r="H83" s="289"/>
      <c r="I83" s="56"/>
      <c r="J83" s="57"/>
      <c r="K83" s="39"/>
      <c r="L83" s="39"/>
      <c r="M83" s="196"/>
      <c r="N83" s="74"/>
      <c r="O83" s="39"/>
      <c r="P83" s="39"/>
      <c r="Q83" s="58"/>
    </row>
    <row r="84" spans="1:19">
      <c r="A84" s="274"/>
      <c r="B84" s="285">
        <v>5</v>
      </c>
      <c r="C84" s="290" t="s">
        <v>95</v>
      </c>
      <c r="D84" s="290"/>
      <c r="E84" s="290"/>
      <c r="F84" s="290"/>
      <c r="G84" s="290"/>
      <c r="H84" s="290"/>
      <c r="I84" s="54">
        <v>335</v>
      </c>
      <c r="J84" s="55" t="s">
        <v>96</v>
      </c>
      <c r="K84" s="36">
        <v>60000</v>
      </c>
      <c r="L84" s="36">
        <f t="shared" ref="L84" si="23">I84*K84</f>
        <v>20100000</v>
      </c>
      <c r="M84" s="195">
        <v>335</v>
      </c>
      <c r="N84" s="72" t="s">
        <v>96</v>
      </c>
      <c r="O84" s="36">
        <v>60000</v>
      </c>
      <c r="P84" s="36">
        <f t="shared" ref="P84" si="24">M84*O84</f>
        <v>20100000</v>
      </c>
      <c r="Q84" s="58"/>
    </row>
    <row r="85" spans="1:19">
      <c r="A85" s="30"/>
      <c r="B85" s="37"/>
      <c r="C85" s="290" t="s">
        <v>97</v>
      </c>
      <c r="D85" s="290"/>
      <c r="E85" s="290"/>
      <c r="F85" s="290"/>
      <c r="G85" s="290"/>
      <c r="H85" s="290"/>
      <c r="I85" s="56"/>
      <c r="J85" s="57"/>
      <c r="K85" s="39"/>
      <c r="L85" s="39"/>
      <c r="M85" s="196"/>
      <c r="N85" s="74"/>
      <c r="O85" s="39"/>
      <c r="P85" s="39"/>
      <c r="Q85" s="58"/>
    </row>
    <row r="86" spans="1:19">
      <c r="A86" s="274"/>
      <c r="B86" s="288">
        <v>6</v>
      </c>
      <c r="C86" s="291" t="s">
        <v>95</v>
      </c>
      <c r="D86" s="291"/>
      <c r="E86" s="291"/>
      <c r="F86" s="291"/>
      <c r="G86" s="291"/>
      <c r="H86" s="291"/>
      <c r="I86" s="54">
        <v>336</v>
      </c>
      <c r="J86" s="55" t="s">
        <v>96</v>
      </c>
      <c r="K86" s="36">
        <v>55000</v>
      </c>
      <c r="L86" s="36">
        <f t="shared" ref="L86" si="25">I86*K86</f>
        <v>18480000</v>
      </c>
      <c r="M86" s="195">
        <v>336</v>
      </c>
      <c r="N86" s="72" t="s">
        <v>96</v>
      </c>
      <c r="O86" s="36">
        <v>55000</v>
      </c>
      <c r="P86" s="36">
        <f t="shared" ref="P86" si="26">M86*O86</f>
        <v>18480000</v>
      </c>
      <c r="Q86" s="58"/>
    </row>
    <row r="87" spans="1:19">
      <c r="A87" s="30"/>
      <c r="B87" s="52"/>
      <c r="C87" s="289" t="s">
        <v>98</v>
      </c>
      <c r="D87" s="289"/>
      <c r="E87" s="289"/>
      <c r="F87" s="289"/>
      <c r="G87" s="289"/>
      <c r="H87" s="289"/>
      <c r="I87" s="56"/>
      <c r="J87" s="57"/>
      <c r="K87" s="39"/>
      <c r="L87" s="39"/>
      <c r="M87" s="196"/>
      <c r="N87" s="74"/>
      <c r="O87" s="39"/>
      <c r="P87" s="39"/>
      <c r="Q87" s="58"/>
    </row>
    <row r="88" spans="1:19">
      <c r="A88" s="279"/>
      <c r="B88" s="286">
        <v>7</v>
      </c>
      <c r="C88" s="289" t="s">
        <v>95</v>
      </c>
      <c r="D88" s="289"/>
      <c r="E88" s="289"/>
      <c r="F88" s="289"/>
      <c r="G88" s="289"/>
      <c r="H88" s="289"/>
      <c r="I88" s="61">
        <v>336</v>
      </c>
      <c r="J88" s="62" t="s">
        <v>96</v>
      </c>
      <c r="K88" s="32">
        <v>50000</v>
      </c>
      <c r="L88" s="32">
        <f t="shared" ref="L88" si="27">I88*K88</f>
        <v>16800000</v>
      </c>
      <c r="M88" s="197">
        <v>336</v>
      </c>
      <c r="N88" s="198" t="s">
        <v>96</v>
      </c>
      <c r="O88" s="32">
        <v>50000</v>
      </c>
      <c r="P88" s="32">
        <f t="shared" ref="P88" si="28">M88*O88</f>
        <v>16800000</v>
      </c>
      <c r="Q88" s="58"/>
      <c r="S88" s="40"/>
    </row>
    <row r="89" spans="1:19">
      <c r="A89" s="30"/>
      <c r="B89" s="37"/>
      <c r="C89" s="290" t="s">
        <v>99</v>
      </c>
      <c r="D89" s="290"/>
      <c r="E89" s="290"/>
      <c r="F89" s="290"/>
      <c r="G89" s="290"/>
      <c r="H89" s="290"/>
      <c r="I89" s="56"/>
      <c r="J89" s="57"/>
      <c r="K89" s="39"/>
      <c r="L89" s="39"/>
      <c r="M89" s="196"/>
      <c r="N89" s="74"/>
      <c r="O89" s="39"/>
      <c r="P89" s="39"/>
      <c r="Q89" s="58"/>
    </row>
    <row r="90" spans="1:19">
      <c r="A90" s="274"/>
      <c r="B90" s="288">
        <v>8</v>
      </c>
      <c r="C90" s="291" t="s">
        <v>100</v>
      </c>
      <c r="D90" s="291"/>
      <c r="E90" s="291"/>
      <c r="F90" s="291"/>
      <c r="G90" s="291"/>
      <c r="H90" s="291"/>
      <c r="I90" s="54">
        <v>67</v>
      </c>
      <c r="J90" s="55" t="s">
        <v>91</v>
      </c>
      <c r="K90" s="36">
        <v>50000</v>
      </c>
      <c r="L90" s="36">
        <f t="shared" ref="L90" si="29">I90*K90</f>
        <v>3350000</v>
      </c>
      <c r="M90" s="195"/>
      <c r="N90" s="72"/>
      <c r="O90" s="36"/>
      <c r="P90" s="36"/>
      <c r="Q90" s="58"/>
    </row>
    <row r="91" spans="1:19">
      <c r="A91" s="30"/>
      <c r="B91" s="52"/>
      <c r="C91" s="289" t="s">
        <v>101</v>
      </c>
      <c r="D91" s="289"/>
      <c r="E91" s="289"/>
      <c r="F91" s="289"/>
      <c r="G91" s="289"/>
      <c r="H91" s="289"/>
      <c r="I91" s="56"/>
      <c r="J91" s="57"/>
      <c r="K91" s="39"/>
      <c r="L91" s="39"/>
      <c r="M91" s="196"/>
      <c r="N91" s="74"/>
      <c r="O91" s="39"/>
      <c r="P91" s="39"/>
      <c r="Q91" s="58"/>
    </row>
    <row r="92" spans="1:19">
      <c r="A92" s="274"/>
      <c r="B92" s="285">
        <v>9</v>
      </c>
      <c r="C92" s="290" t="s">
        <v>100</v>
      </c>
      <c r="D92" s="290"/>
      <c r="E92" s="290"/>
      <c r="F92" s="290"/>
      <c r="G92" s="290"/>
      <c r="H92" s="290"/>
      <c r="I92" s="54">
        <v>80</v>
      </c>
      <c r="J92" s="55" t="s">
        <v>91</v>
      </c>
      <c r="K92" s="36">
        <v>37500</v>
      </c>
      <c r="L92" s="36">
        <f t="shared" ref="L92" si="30">I92*K92</f>
        <v>3000000</v>
      </c>
      <c r="M92" s="195"/>
      <c r="N92" s="72"/>
      <c r="O92" s="36"/>
      <c r="P92" s="36"/>
      <c r="Q92" s="58"/>
    </row>
    <row r="93" spans="1:19">
      <c r="A93" s="30"/>
      <c r="B93" s="37"/>
      <c r="C93" s="290" t="s">
        <v>102</v>
      </c>
      <c r="D93" s="290"/>
      <c r="E93" s="290"/>
      <c r="F93" s="290"/>
      <c r="G93" s="290"/>
      <c r="H93" s="290"/>
      <c r="I93" s="56"/>
      <c r="J93" s="57"/>
      <c r="K93" s="39"/>
      <c r="L93" s="39"/>
      <c r="M93" s="196"/>
      <c r="N93" s="74"/>
      <c r="O93" s="39"/>
      <c r="P93" s="39"/>
      <c r="Q93" s="58"/>
    </row>
    <row r="94" spans="1:19">
      <c r="A94" s="265" t="s">
        <v>137</v>
      </c>
      <c r="B94" s="292" t="s">
        <v>138</v>
      </c>
      <c r="C94" s="292"/>
      <c r="D94" s="292"/>
      <c r="E94" s="292"/>
      <c r="F94" s="292"/>
      <c r="G94" s="292"/>
      <c r="H94" s="292"/>
      <c r="I94" s="24"/>
      <c r="J94" s="13"/>
      <c r="K94" s="13"/>
      <c r="L94" s="23">
        <f>L95</f>
        <v>30684970000</v>
      </c>
      <c r="M94" s="96"/>
      <c r="N94" s="97"/>
      <c r="O94" s="97"/>
      <c r="P94" s="23">
        <f>P95</f>
        <v>35630895000</v>
      </c>
      <c r="Q94" s="58"/>
      <c r="R94" s="41">
        <v>36217720000</v>
      </c>
    </row>
    <row r="95" spans="1:19">
      <c r="A95" s="265" t="s">
        <v>139</v>
      </c>
      <c r="B95" s="292" t="s">
        <v>140</v>
      </c>
      <c r="C95" s="292"/>
      <c r="D95" s="292"/>
      <c r="E95" s="292"/>
      <c r="F95" s="292"/>
      <c r="G95" s="292"/>
      <c r="H95" s="292"/>
      <c r="I95" s="24"/>
      <c r="J95" s="13"/>
      <c r="K95" s="13"/>
      <c r="L95" s="23">
        <f>L96</f>
        <v>30684970000</v>
      </c>
      <c r="M95" s="96"/>
      <c r="N95" s="97"/>
      <c r="O95" s="97"/>
      <c r="P95" s="23">
        <f>P96</f>
        <v>35630895000</v>
      </c>
      <c r="Q95" s="58"/>
      <c r="R95" s="40">
        <f>+R94-P94</f>
        <v>586825000</v>
      </c>
    </row>
    <row r="96" spans="1:19">
      <c r="A96" s="265" t="s">
        <v>141</v>
      </c>
      <c r="B96" s="292" t="s">
        <v>140</v>
      </c>
      <c r="C96" s="292"/>
      <c r="D96" s="292"/>
      <c r="E96" s="292"/>
      <c r="F96" s="292"/>
      <c r="G96" s="292"/>
      <c r="H96" s="292"/>
      <c r="I96" s="24"/>
      <c r="J96" s="13"/>
      <c r="K96" s="13"/>
      <c r="L96" s="23">
        <f>L97</f>
        <v>30684970000</v>
      </c>
      <c r="M96" s="96"/>
      <c r="N96" s="97"/>
      <c r="O96" s="97"/>
      <c r="P96" s="23">
        <f>P97</f>
        <v>35630895000</v>
      </c>
      <c r="Q96" s="58"/>
    </row>
    <row r="97" spans="1:17">
      <c r="A97" s="265" t="s">
        <v>142</v>
      </c>
      <c r="B97" s="292" t="s">
        <v>140</v>
      </c>
      <c r="C97" s="292"/>
      <c r="D97" s="292"/>
      <c r="E97" s="292"/>
      <c r="F97" s="292"/>
      <c r="G97" s="292"/>
      <c r="H97" s="292"/>
      <c r="I97" s="24"/>
      <c r="J97" s="13"/>
      <c r="K97" s="68"/>
      <c r="L97" s="23">
        <f>+L100+L109+L118+L409+L451+L454+L491+L638+L653+L660+L851+L862+L867+L874+L891+L894+L901+L914+L922+L930+L941+L944+L949+L953+L956+L959+L962+L965+L968+L973+L976+L979+L986+L993+L996+L1001+L1012+L1015+L1024+L1112+L1117+L1123+L1126+L1139+L1150</f>
        <v>30684970000</v>
      </c>
      <c r="M97" s="96"/>
      <c r="N97" s="97"/>
      <c r="O97" s="68"/>
      <c r="P97" s="23">
        <f>+P98+P889+P1111+P1122</f>
        <v>35630895000</v>
      </c>
      <c r="Q97" s="58"/>
    </row>
    <row r="98" spans="1:17">
      <c r="A98" s="265" t="s">
        <v>143</v>
      </c>
      <c r="B98" s="292" t="s">
        <v>144</v>
      </c>
      <c r="C98" s="292"/>
      <c r="D98" s="292"/>
      <c r="E98" s="292"/>
      <c r="F98" s="292"/>
      <c r="G98" s="292"/>
      <c r="H98" s="292"/>
      <c r="I98" s="24"/>
      <c r="J98" s="13"/>
      <c r="K98" s="25"/>
      <c r="L98" s="23">
        <f>L99</f>
        <v>4486450000</v>
      </c>
      <c r="M98" s="96"/>
      <c r="N98" s="97"/>
      <c r="O98" s="188"/>
      <c r="P98" s="23">
        <f>P99</f>
        <v>4338811000</v>
      </c>
      <c r="Q98" s="58"/>
    </row>
    <row r="99" spans="1:17">
      <c r="A99" s="265" t="s">
        <v>145</v>
      </c>
      <c r="B99" s="292" t="s">
        <v>146</v>
      </c>
      <c r="C99" s="292"/>
      <c r="D99" s="292"/>
      <c r="E99" s="292"/>
      <c r="F99" s="292"/>
      <c r="G99" s="292"/>
      <c r="H99" s="292"/>
      <c r="I99" s="24"/>
      <c r="J99" s="13"/>
      <c r="K99" s="25"/>
      <c r="L99" s="23">
        <f>+L100+L109+L118+L409+L451+L454+L491+L638+L653+L660+L851+L862+L867+L874</f>
        <v>4486450000</v>
      </c>
      <c r="M99" s="96"/>
      <c r="N99" s="97"/>
      <c r="O99" s="188"/>
      <c r="P99" s="23">
        <f>+P100+P109+P118+P409+P451+P454+P491+P638+P653+P660+P851+P862+P867+P874</f>
        <v>4338811000</v>
      </c>
      <c r="Q99" s="58"/>
    </row>
    <row r="100" spans="1:17">
      <c r="A100" s="265" t="s">
        <v>147</v>
      </c>
      <c r="B100" s="321" t="s">
        <v>148</v>
      </c>
      <c r="C100" s="321"/>
      <c r="D100" s="321"/>
      <c r="E100" s="321"/>
      <c r="F100" s="321"/>
      <c r="G100" s="321"/>
      <c r="H100" s="321"/>
      <c r="I100" s="24"/>
      <c r="J100" s="13"/>
      <c r="K100" s="22"/>
      <c r="L100" s="26">
        <f>SUM(L101:L108)</f>
        <v>121600000</v>
      </c>
      <c r="M100" s="96"/>
      <c r="N100" s="97"/>
      <c r="O100" s="22"/>
      <c r="P100" s="26">
        <f>SUM(P101:P108)</f>
        <v>121600000</v>
      </c>
      <c r="Q100" s="58"/>
    </row>
    <row r="101" spans="1:17">
      <c r="A101" s="288"/>
      <c r="B101" s="288">
        <v>1</v>
      </c>
      <c r="C101" s="291" t="s">
        <v>149</v>
      </c>
      <c r="D101" s="291"/>
      <c r="E101" s="291"/>
      <c r="F101" s="291"/>
      <c r="G101" s="291"/>
      <c r="H101" s="291"/>
      <c r="I101" s="50">
        <f>2500-400</f>
        <v>2100</v>
      </c>
      <c r="J101" s="50" t="s">
        <v>150</v>
      </c>
      <c r="K101" s="36">
        <v>10000</v>
      </c>
      <c r="L101" s="36">
        <f>I101*K101</f>
        <v>21000000</v>
      </c>
      <c r="M101" s="193">
        <f>2500-400</f>
        <v>2100</v>
      </c>
      <c r="N101" s="193" t="s">
        <v>150</v>
      </c>
      <c r="O101" s="36">
        <v>10000</v>
      </c>
      <c r="P101" s="36">
        <f>M101*O101</f>
        <v>21000000</v>
      </c>
      <c r="Q101" s="58"/>
    </row>
    <row r="102" spans="1:17">
      <c r="A102" s="37"/>
      <c r="B102" s="37"/>
      <c r="C102" s="290" t="s">
        <v>151</v>
      </c>
      <c r="D102" s="290"/>
      <c r="E102" s="290"/>
      <c r="F102" s="290"/>
      <c r="G102" s="290"/>
      <c r="H102" s="290"/>
      <c r="I102" s="51"/>
      <c r="J102" s="51"/>
      <c r="K102" s="39"/>
      <c r="L102" s="39"/>
      <c r="M102" s="194"/>
      <c r="N102" s="194"/>
      <c r="O102" s="39"/>
      <c r="P102" s="39"/>
      <c r="Q102" s="58"/>
    </row>
    <row r="103" spans="1:17">
      <c r="A103" s="285"/>
      <c r="B103" s="288">
        <v>2</v>
      </c>
      <c r="C103" s="291" t="s">
        <v>149</v>
      </c>
      <c r="D103" s="291"/>
      <c r="E103" s="291"/>
      <c r="F103" s="291"/>
      <c r="G103" s="291"/>
      <c r="H103" s="291"/>
      <c r="I103" s="50">
        <v>1800</v>
      </c>
      <c r="J103" s="50" t="s">
        <v>150</v>
      </c>
      <c r="K103" s="36">
        <v>7000</v>
      </c>
      <c r="L103" s="36">
        <f t="shared" ref="L103" si="31">I103*K103</f>
        <v>12600000</v>
      </c>
      <c r="M103" s="193">
        <v>1800</v>
      </c>
      <c r="N103" s="193" t="s">
        <v>150</v>
      </c>
      <c r="O103" s="36">
        <v>7000</v>
      </c>
      <c r="P103" s="36">
        <f t="shared" ref="P103" si="32">M103*O103</f>
        <v>12600000</v>
      </c>
      <c r="Q103" s="58"/>
    </row>
    <row r="104" spans="1:17">
      <c r="A104" s="37"/>
      <c r="B104" s="52"/>
      <c r="C104" s="289" t="s">
        <v>152</v>
      </c>
      <c r="D104" s="289"/>
      <c r="E104" s="289"/>
      <c r="F104" s="289"/>
      <c r="G104" s="289"/>
      <c r="H104" s="289"/>
      <c r="I104" s="51"/>
      <c r="J104" s="51"/>
      <c r="K104" s="39"/>
      <c r="L104" s="39"/>
      <c r="M104" s="194"/>
      <c r="N104" s="194"/>
      <c r="O104" s="39"/>
      <c r="P104" s="39"/>
      <c r="Q104" s="58"/>
    </row>
    <row r="105" spans="1:17">
      <c r="A105" s="285"/>
      <c r="B105" s="288">
        <v>3</v>
      </c>
      <c r="C105" s="291" t="s">
        <v>149</v>
      </c>
      <c r="D105" s="291"/>
      <c r="E105" s="291"/>
      <c r="F105" s="291"/>
      <c r="G105" s="291"/>
      <c r="H105" s="291"/>
      <c r="I105" s="50">
        <v>2500</v>
      </c>
      <c r="J105" s="50" t="s">
        <v>150</v>
      </c>
      <c r="K105" s="36">
        <v>10000</v>
      </c>
      <c r="L105" s="36">
        <f t="shared" ref="L105" si="33">I105*K105</f>
        <v>25000000</v>
      </c>
      <c r="M105" s="193">
        <v>2500</v>
      </c>
      <c r="N105" s="193" t="s">
        <v>150</v>
      </c>
      <c r="O105" s="36">
        <v>10000</v>
      </c>
      <c r="P105" s="36">
        <f t="shared" ref="P105" si="34">M105*O105</f>
        <v>25000000</v>
      </c>
      <c r="Q105" s="58"/>
    </row>
    <row r="106" spans="1:17">
      <c r="A106" s="37"/>
      <c r="B106" s="52"/>
      <c r="C106" s="289" t="s">
        <v>153</v>
      </c>
      <c r="D106" s="289"/>
      <c r="E106" s="289"/>
      <c r="F106" s="289"/>
      <c r="G106" s="289"/>
      <c r="H106" s="289"/>
      <c r="I106" s="51"/>
      <c r="J106" s="51"/>
      <c r="K106" s="39"/>
      <c r="L106" s="39"/>
      <c r="M106" s="194"/>
      <c r="N106" s="194"/>
      <c r="O106" s="39"/>
      <c r="P106" s="39"/>
      <c r="Q106" s="58"/>
    </row>
    <row r="107" spans="1:17">
      <c r="A107" s="285"/>
      <c r="B107" s="285">
        <v>4</v>
      </c>
      <c r="C107" s="290" t="s">
        <v>149</v>
      </c>
      <c r="D107" s="290"/>
      <c r="E107" s="290"/>
      <c r="F107" s="290"/>
      <c r="G107" s="290"/>
      <c r="H107" s="290"/>
      <c r="I107" s="50">
        <v>4500</v>
      </c>
      <c r="J107" s="50" t="s">
        <v>150</v>
      </c>
      <c r="K107" s="36">
        <v>14000</v>
      </c>
      <c r="L107" s="36">
        <f t="shared" ref="L107" si="35">I107*K107</f>
        <v>63000000</v>
      </c>
      <c r="M107" s="193">
        <v>4500</v>
      </c>
      <c r="N107" s="193" t="s">
        <v>150</v>
      </c>
      <c r="O107" s="36">
        <v>14000</v>
      </c>
      <c r="P107" s="36">
        <f t="shared" ref="P107" si="36">M107*O107</f>
        <v>63000000</v>
      </c>
      <c r="Q107" s="58"/>
    </row>
    <row r="108" spans="1:17">
      <c r="A108" s="37"/>
      <c r="B108" s="52"/>
      <c r="C108" s="289" t="s">
        <v>154</v>
      </c>
      <c r="D108" s="289"/>
      <c r="E108" s="289"/>
      <c r="F108" s="289"/>
      <c r="G108" s="289"/>
      <c r="H108" s="289"/>
      <c r="I108" s="51"/>
      <c r="J108" s="51"/>
      <c r="K108" s="39"/>
      <c r="L108" s="39"/>
      <c r="M108" s="194"/>
      <c r="N108" s="194"/>
      <c r="O108" s="39"/>
      <c r="P108" s="39"/>
      <c r="Q108" s="58"/>
    </row>
    <row r="109" spans="1:17">
      <c r="A109" s="265" t="s">
        <v>155</v>
      </c>
      <c r="B109" s="383" t="s">
        <v>156</v>
      </c>
      <c r="C109" s="383"/>
      <c r="D109" s="383"/>
      <c r="E109" s="383"/>
      <c r="F109" s="383"/>
      <c r="G109" s="383"/>
      <c r="H109" s="383"/>
      <c r="I109" s="24"/>
      <c r="J109" s="13"/>
      <c r="K109" s="22"/>
      <c r="L109" s="26">
        <f>SUM(L110:L113)</f>
        <v>280750000</v>
      </c>
      <c r="M109" s="96"/>
      <c r="N109" s="97"/>
      <c r="O109" s="22"/>
      <c r="P109" s="26">
        <f>SUM(P110:P117)</f>
        <v>293064000</v>
      </c>
      <c r="Q109" s="58">
        <v>344925000</v>
      </c>
    </row>
    <row r="110" spans="1:17">
      <c r="A110" s="288"/>
      <c r="B110" s="288">
        <v>1</v>
      </c>
      <c r="C110" s="291" t="s">
        <v>157</v>
      </c>
      <c r="D110" s="291"/>
      <c r="E110" s="291"/>
      <c r="F110" s="291"/>
      <c r="G110" s="291"/>
      <c r="H110" s="291"/>
      <c r="I110" s="50">
        <v>230</v>
      </c>
      <c r="J110" s="34" t="s">
        <v>158</v>
      </c>
      <c r="K110" s="36">
        <v>1025000</v>
      </c>
      <c r="L110" s="36">
        <f>I110*K110</f>
        <v>235750000</v>
      </c>
      <c r="M110" s="193"/>
      <c r="N110" s="189"/>
      <c r="O110" s="36"/>
      <c r="P110" s="36"/>
      <c r="Q110" s="58"/>
    </row>
    <row r="111" spans="1:17">
      <c r="A111" s="37"/>
      <c r="B111" s="52"/>
      <c r="C111" s="289" t="s">
        <v>159</v>
      </c>
      <c r="D111" s="289"/>
      <c r="E111" s="289"/>
      <c r="F111" s="289"/>
      <c r="G111" s="289"/>
      <c r="H111" s="289"/>
      <c r="I111" s="51"/>
      <c r="J111" s="38"/>
      <c r="K111" s="39"/>
      <c r="L111" s="39"/>
      <c r="M111" s="194"/>
      <c r="N111" s="191"/>
      <c r="O111" s="39"/>
      <c r="P111" s="39"/>
      <c r="Q111" s="58"/>
    </row>
    <row r="112" spans="1:17">
      <c r="A112" s="285"/>
      <c r="B112" s="288">
        <v>2</v>
      </c>
      <c r="C112" s="291" t="s">
        <v>157</v>
      </c>
      <c r="D112" s="291"/>
      <c r="E112" s="291"/>
      <c r="F112" s="291"/>
      <c r="G112" s="291"/>
      <c r="H112" s="291"/>
      <c r="I112" s="50">
        <v>200</v>
      </c>
      <c r="J112" s="34" t="s">
        <v>158</v>
      </c>
      <c r="K112" s="36">
        <v>225000</v>
      </c>
      <c r="L112" s="36">
        <f>I112*K112</f>
        <v>45000000</v>
      </c>
      <c r="M112" s="193"/>
      <c r="N112" s="189"/>
      <c r="O112" s="36"/>
      <c r="P112" s="36"/>
      <c r="Q112" s="58"/>
    </row>
    <row r="113" spans="1:17">
      <c r="A113" s="37"/>
      <c r="B113" s="52"/>
      <c r="C113" s="289" t="s">
        <v>160</v>
      </c>
      <c r="D113" s="289"/>
      <c r="E113" s="289"/>
      <c r="F113" s="289"/>
      <c r="G113" s="289"/>
      <c r="H113" s="289"/>
      <c r="I113" s="51"/>
      <c r="J113" s="38"/>
      <c r="K113" s="39"/>
      <c r="L113" s="39"/>
      <c r="M113" s="194"/>
      <c r="N113" s="191"/>
      <c r="O113" s="39"/>
      <c r="P113" s="39"/>
      <c r="Q113" s="58"/>
    </row>
    <row r="114" spans="1:17">
      <c r="A114" s="37"/>
      <c r="B114" s="288">
        <v>3</v>
      </c>
      <c r="C114" s="291" t="s">
        <v>157</v>
      </c>
      <c r="D114" s="291"/>
      <c r="E114" s="291"/>
      <c r="F114" s="291"/>
      <c r="G114" s="291"/>
      <c r="H114" s="291"/>
      <c r="I114" s="89"/>
      <c r="J114" s="42"/>
      <c r="K114" s="43"/>
      <c r="L114" s="43"/>
      <c r="M114" s="199">
        <v>1</v>
      </c>
      <c r="N114" s="199" t="s">
        <v>89</v>
      </c>
      <c r="O114" s="43">
        <v>17214000</v>
      </c>
      <c r="P114" s="43">
        <f>+M114*O114</f>
        <v>17214000</v>
      </c>
      <c r="Q114" s="58"/>
    </row>
    <row r="115" spans="1:17">
      <c r="A115" s="37"/>
      <c r="B115" s="52"/>
      <c r="C115" s="289" t="s">
        <v>918</v>
      </c>
      <c r="D115" s="289"/>
      <c r="E115" s="289"/>
      <c r="F115" s="289"/>
      <c r="G115" s="289"/>
      <c r="H115" s="289"/>
      <c r="I115" s="89"/>
      <c r="J115" s="42"/>
      <c r="K115" s="43"/>
      <c r="L115" s="43"/>
      <c r="M115" s="199"/>
      <c r="N115" s="192"/>
      <c r="O115" s="43"/>
      <c r="P115" s="43"/>
      <c r="Q115" s="58"/>
    </row>
    <row r="116" spans="1:17">
      <c r="A116" s="37"/>
      <c r="B116" s="288">
        <v>4</v>
      </c>
      <c r="C116" s="304" t="s">
        <v>157</v>
      </c>
      <c r="D116" s="305"/>
      <c r="E116" s="305"/>
      <c r="F116" s="305"/>
      <c r="G116" s="305"/>
      <c r="H116" s="306"/>
      <c r="I116" s="50"/>
      <c r="J116" s="34"/>
      <c r="K116" s="36"/>
      <c r="L116" s="36"/>
      <c r="M116" s="193">
        <f>20050-1660</f>
        <v>18390</v>
      </c>
      <c r="N116" s="193" t="s">
        <v>938</v>
      </c>
      <c r="O116" s="36">
        <v>15000</v>
      </c>
      <c r="P116" s="36">
        <f>+M116*O116</f>
        <v>275850000</v>
      </c>
      <c r="Q116" s="58"/>
    </row>
    <row r="117" spans="1:17">
      <c r="A117" s="52"/>
      <c r="B117" s="52"/>
      <c r="C117" s="266" t="s">
        <v>180</v>
      </c>
      <c r="D117" s="267"/>
      <c r="E117" s="267"/>
      <c r="F117" s="267"/>
      <c r="G117" s="267"/>
      <c r="H117" s="273"/>
      <c r="I117" s="51"/>
      <c r="J117" s="38"/>
      <c r="K117" s="39"/>
      <c r="L117" s="39"/>
      <c r="M117" s="194"/>
      <c r="N117" s="191"/>
      <c r="O117" s="39"/>
      <c r="P117" s="39"/>
      <c r="Q117" s="58"/>
    </row>
    <row r="118" spans="1:17">
      <c r="A118" s="265" t="s">
        <v>161</v>
      </c>
      <c r="B118" s="292" t="s">
        <v>162</v>
      </c>
      <c r="C118" s="292"/>
      <c r="D118" s="292"/>
      <c r="E118" s="292"/>
      <c r="F118" s="292"/>
      <c r="G118" s="292"/>
      <c r="H118" s="292"/>
      <c r="I118" s="13"/>
      <c r="J118" s="24"/>
      <c r="K118" s="13"/>
      <c r="L118" s="23">
        <f>SUM(L119:L408)</f>
        <v>950319750</v>
      </c>
      <c r="M118" s="97"/>
      <c r="N118" s="96"/>
      <c r="O118" s="97"/>
      <c r="P118" s="23">
        <f>SUM(P119:P408)</f>
        <v>960322000</v>
      </c>
      <c r="Q118" s="58">
        <v>1402062399</v>
      </c>
    </row>
    <row r="119" spans="1:17">
      <c r="A119" s="288"/>
      <c r="B119" s="288">
        <v>1</v>
      </c>
      <c r="C119" s="291" t="s">
        <v>163</v>
      </c>
      <c r="D119" s="291"/>
      <c r="E119" s="291"/>
      <c r="F119" s="291"/>
      <c r="G119" s="291"/>
      <c r="H119" s="291"/>
      <c r="I119" s="69">
        <v>2000</v>
      </c>
      <c r="J119" s="55" t="s">
        <v>164</v>
      </c>
      <c r="K119" s="36">
        <v>200</v>
      </c>
      <c r="L119" s="36">
        <f>I119*K119</f>
        <v>400000</v>
      </c>
      <c r="M119" s="71">
        <v>2000</v>
      </c>
      <c r="N119" s="72" t="s">
        <v>164</v>
      </c>
      <c r="O119" s="36">
        <v>200</v>
      </c>
      <c r="P119" s="36">
        <f>M119*O119</f>
        <v>400000</v>
      </c>
      <c r="Q119" s="58"/>
    </row>
    <row r="120" spans="1:17">
      <c r="A120" s="37"/>
      <c r="B120" s="37"/>
      <c r="C120" s="290" t="s">
        <v>165</v>
      </c>
      <c r="D120" s="290"/>
      <c r="E120" s="290"/>
      <c r="F120" s="290"/>
      <c r="G120" s="290"/>
      <c r="H120" s="290"/>
      <c r="I120" s="70"/>
      <c r="J120" s="57"/>
      <c r="K120" s="39"/>
      <c r="L120" s="39"/>
      <c r="M120" s="73"/>
      <c r="N120" s="74"/>
      <c r="O120" s="39"/>
      <c r="P120" s="39"/>
      <c r="Q120" s="58"/>
    </row>
    <row r="121" spans="1:17">
      <c r="A121" s="285"/>
      <c r="B121" s="288">
        <v>2</v>
      </c>
      <c r="C121" s="291" t="s">
        <v>163</v>
      </c>
      <c r="D121" s="291"/>
      <c r="E121" s="291"/>
      <c r="F121" s="291"/>
      <c r="G121" s="291"/>
      <c r="H121" s="291"/>
      <c r="I121" s="69">
        <v>2000</v>
      </c>
      <c r="J121" s="55" t="s">
        <v>164</v>
      </c>
      <c r="K121" s="36">
        <v>2350</v>
      </c>
      <c r="L121" s="36">
        <f t="shared" ref="L121" si="37">I121*K121</f>
        <v>4700000</v>
      </c>
      <c r="M121" s="71">
        <v>4000</v>
      </c>
      <c r="N121" s="72" t="s">
        <v>164</v>
      </c>
      <c r="O121" s="36">
        <v>2350</v>
      </c>
      <c r="P121" s="36">
        <f t="shared" ref="P121" si="38">M121*O121</f>
        <v>9400000</v>
      </c>
      <c r="Q121" s="58"/>
    </row>
    <row r="122" spans="1:17">
      <c r="A122" s="37"/>
      <c r="B122" s="52"/>
      <c r="C122" s="289" t="s">
        <v>166</v>
      </c>
      <c r="D122" s="289"/>
      <c r="E122" s="289"/>
      <c r="F122" s="289"/>
      <c r="G122" s="289"/>
      <c r="H122" s="289"/>
      <c r="I122" s="70"/>
      <c r="J122" s="57"/>
      <c r="K122" s="39"/>
      <c r="L122" s="39"/>
      <c r="M122" s="73"/>
      <c r="N122" s="74"/>
      <c r="O122" s="39"/>
      <c r="P122" s="39"/>
      <c r="Q122" s="58"/>
    </row>
    <row r="123" spans="1:17">
      <c r="A123" s="285"/>
      <c r="B123" s="285">
        <v>3</v>
      </c>
      <c r="C123" s="290" t="s">
        <v>163</v>
      </c>
      <c r="D123" s="290"/>
      <c r="E123" s="290"/>
      <c r="F123" s="290"/>
      <c r="G123" s="290"/>
      <c r="H123" s="290"/>
      <c r="I123" s="69">
        <v>3600</v>
      </c>
      <c r="J123" s="55" t="s">
        <v>164</v>
      </c>
      <c r="K123" s="36">
        <v>1000</v>
      </c>
      <c r="L123" s="36">
        <f t="shared" ref="L123" si="39">I123*K123</f>
        <v>3600000</v>
      </c>
      <c r="M123" s="71">
        <v>3600</v>
      </c>
      <c r="N123" s="72" t="s">
        <v>164</v>
      </c>
      <c r="O123" s="36">
        <v>1000</v>
      </c>
      <c r="P123" s="36">
        <f t="shared" ref="P123" si="40">M123*O123</f>
        <v>3600000</v>
      </c>
      <c r="Q123" s="58"/>
    </row>
    <row r="124" spans="1:17">
      <c r="A124" s="37"/>
      <c r="B124" s="37"/>
      <c r="C124" s="290" t="s">
        <v>167</v>
      </c>
      <c r="D124" s="290"/>
      <c r="E124" s="290"/>
      <c r="F124" s="290"/>
      <c r="G124" s="290"/>
      <c r="H124" s="290"/>
      <c r="I124" s="70"/>
      <c r="J124" s="57"/>
      <c r="K124" s="39"/>
      <c r="L124" s="39"/>
      <c r="M124" s="73"/>
      <c r="N124" s="74"/>
      <c r="O124" s="39"/>
      <c r="P124" s="39"/>
      <c r="Q124" s="58"/>
    </row>
    <row r="125" spans="1:17">
      <c r="A125" s="285"/>
      <c r="B125" s="288">
        <v>4</v>
      </c>
      <c r="C125" s="291" t="s">
        <v>163</v>
      </c>
      <c r="D125" s="291"/>
      <c r="E125" s="291"/>
      <c r="F125" s="291"/>
      <c r="G125" s="291"/>
      <c r="H125" s="291"/>
      <c r="I125" s="69">
        <v>65</v>
      </c>
      <c r="J125" s="55" t="s">
        <v>168</v>
      </c>
      <c r="K125" s="36">
        <v>10000</v>
      </c>
      <c r="L125" s="36">
        <f t="shared" ref="L125" si="41">I125*K125</f>
        <v>650000</v>
      </c>
      <c r="M125" s="71">
        <v>65</v>
      </c>
      <c r="N125" s="72" t="s">
        <v>168</v>
      </c>
      <c r="O125" s="36">
        <v>10000</v>
      </c>
      <c r="P125" s="36">
        <f t="shared" ref="P125" si="42">M125*O125</f>
        <v>650000</v>
      </c>
      <c r="Q125" s="58"/>
    </row>
    <row r="126" spans="1:17">
      <c r="A126" s="52"/>
      <c r="B126" s="52"/>
      <c r="C126" s="289" t="s">
        <v>169</v>
      </c>
      <c r="D126" s="289"/>
      <c r="E126" s="289"/>
      <c r="F126" s="289"/>
      <c r="G126" s="289"/>
      <c r="H126" s="289"/>
      <c r="I126" s="70"/>
      <c r="J126" s="57"/>
      <c r="K126" s="39"/>
      <c r="L126" s="39"/>
      <c r="M126" s="73"/>
      <c r="N126" s="74"/>
      <c r="O126" s="39"/>
      <c r="P126" s="39"/>
      <c r="Q126" s="58"/>
    </row>
    <row r="127" spans="1:17">
      <c r="A127" s="285"/>
      <c r="B127" s="285">
        <v>5</v>
      </c>
      <c r="C127" s="290" t="s">
        <v>163</v>
      </c>
      <c r="D127" s="290"/>
      <c r="E127" s="290"/>
      <c r="F127" s="290"/>
      <c r="G127" s="290"/>
      <c r="H127" s="290"/>
      <c r="I127" s="69">
        <v>1200</v>
      </c>
      <c r="J127" s="55" t="s">
        <v>164</v>
      </c>
      <c r="K127" s="36">
        <v>250</v>
      </c>
      <c r="L127" s="36">
        <f t="shared" ref="L127" si="43">I127*K127</f>
        <v>300000</v>
      </c>
      <c r="M127" s="71">
        <v>1200</v>
      </c>
      <c r="N127" s="72" t="s">
        <v>164</v>
      </c>
      <c r="O127" s="36">
        <v>250</v>
      </c>
      <c r="P127" s="36">
        <f t="shared" ref="P127" si="44">M127*O127</f>
        <v>300000</v>
      </c>
      <c r="Q127" s="58"/>
    </row>
    <row r="128" spans="1:17">
      <c r="A128" s="37"/>
      <c r="B128" s="37"/>
      <c r="C128" s="290" t="s">
        <v>170</v>
      </c>
      <c r="D128" s="290"/>
      <c r="E128" s="290"/>
      <c r="F128" s="290"/>
      <c r="G128" s="290"/>
      <c r="H128" s="290"/>
      <c r="I128" s="70"/>
      <c r="J128" s="57"/>
      <c r="K128" s="39"/>
      <c r="L128" s="39"/>
      <c r="M128" s="73"/>
      <c r="N128" s="74"/>
      <c r="O128" s="39"/>
      <c r="P128" s="39"/>
      <c r="Q128" s="58"/>
    </row>
    <row r="129" spans="1:17">
      <c r="A129" s="285"/>
      <c r="B129" s="288">
        <v>6</v>
      </c>
      <c r="C129" s="291" t="s">
        <v>163</v>
      </c>
      <c r="D129" s="291"/>
      <c r="E129" s="291"/>
      <c r="F129" s="291"/>
      <c r="G129" s="291"/>
      <c r="H129" s="291"/>
      <c r="I129" s="69">
        <v>50</v>
      </c>
      <c r="J129" s="55" t="s">
        <v>168</v>
      </c>
      <c r="K129" s="36">
        <v>15000</v>
      </c>
      <c r="L129" s="36">
        <f t="shared" ref="L129" si="45">I129*K129</f>
        <v>750000</v>
      </c>
      <c r="M129" s="71">
        <v>115</v>
      </c>
      <c r="N129" s="72" t="s">
        <v>168</v>
      </c>
      <c r="O129" s="36">
        <v>15000</v>
      </c>
      <c r="P129" s="36">
        <f t="shared" ref="P129" si="46">M129*O129</f>
        <v>1725000</v>
      </c>
      <c r="Q129" s="58"/>
    </row>
    <row r="130" spans="1:17">
      <c r="A130" s="37"/>
      <c r="B130" s="52"/>
      <c r="C130" s="289" t="s">
        <v>171</v>
      </c>
      <c r="D130" s="289"/>
      <c r="E130" s="289"/>
      <c r="F130" s="289"/>
      <c r="G130" s="289"/>
      <c r="H130" s="289"/>
      <c r="I130" s="70"/>
      <c r="J130" s="57"/>
      <c r="K130" s="39"/>
      <c r="L130" s="39"/>
      <c r="M130" s="73"/>
      <c r="N130" s="74"/>
      <c r="O130" s="39"/>
      <c r="P130" s="39"/>
      <c r="Q130" s="58"/>
    </row>
    <row r="131" spans="1:17">
      <c r="A131" s="285"/>
      <c r="B131" s="285">
        <v>7</v>
      </c>
      <c r="C131" s="290" t="s">
        <v>172</v>
      </c>
      <c r="D131" s="290"/>
      <c r="E131" s="290"/>
      <c r="F131" s="290"/>
      <c r="G131" s="290"/>
      <c r="H131" s="290"/>
      <c r="I131" s="69">
        <v>24</v>
      </c>
      <c r="J131" s="55" t="s">
        <v>168</v>
      </c>
      <c r="K131" s="36">
        <v>150000</v>
      </c>
      <c r="L131" s="36">
        <f t="shared" ref="L131" si="47">I131*K131</f>
        <v>3600000</v>
      </c>
      <c r="M131" s="71">
        <v>24</v>
      </c>
      <c r="N131" s="72" t="s">
        <v>168</v>
      </c>
      <c r="O131" s="36">
        <v>150000</v>
      </c>
      <c r="P131" s="36">
        <f t="shared" ref="P131" si="48">M131*O131</f>
        <v>3600000</v>
      </c>
      <c r="Q131" s="58"/>
    </row>
    <row r="132" spans="1:17">
      <c r="A132" s="37"/>
      <c r="B132" s="37"/>
      <c r="C132" s="290" t="s">
        <v>173</v>
      </c>
      <c r="D132" s="290"/>
      <c r="E132" s="290"/>
      <c r="F132" s="290"/>
      <c r="G132" s="290"/>
      <c r="H132" s="290"/>
      <c r="I132" s="70"/>
      <c r="J132" s="57"/>
      <c r="K132" s="39"/>
      <c r="L132" s="39"/>
      <c r="M132" s="73"/>
      <c r="N132" s="74"/>
      <c r="O132" s="39"/>
      <c r="P132" s="39"/>
      <c r="Q132" s="58"/>
    </row>
    <row r="133" spans="1:17">
      <c r="A133" s="285"/>
      <c r="B133" s="288">
        <v>8</v>
      </c>
      <c r="C133" s="291" t="s">
        <v>172</v>
      </c>
      <c r="D133" s="291"/>
      <c r="E133" s="291"/>
      <c r="F133" s="291"/>
      <c r="G133" s="291"/>
      <c r="H133" s="291"/>
      <c r="I133" s="69">
        <v>24</v>
      </c>
      <c r="J133" s="55" t="s">
        <v>168</v>
      </c>
      <c r="K133" s="36">
        <v>100000</v>
      </c>
      <c r="L133" s="36">
        <f t="shared" ref="L133" si="49">I133*K133</f>
        <v>2400000</v>
      </c>
      <c r="M133" s="71">
        <v>24</v>
      </c>
      <c r="N133" s="72" t="s">
        <v>168</v>
      </c>
      <c r="O133" s="36">
        <v>100000</v>
      </c>
      <c r="P133" s="36">
        <f t="shared" ref="P133" si="50">M133*O133</f>
        <v>2400000</v>
      </c>
      <c r="Q133" s="58"/>
    </row>
    <row r="134" spans="1:17">
      <c r="A134" s="37"/>
      <c r="B134" s="52"/>
      <c r="C134" s="289" t="s">
        <v>174</v>
      </c>
      <c r="D134" s="289"/>
      <c r="E134" s="289"/>
      <c r="F134" s="289"/>
      <c r="G134" s="289"/>
      <c r="H134" s="289"/>
      <c r="I134" s="70"/>
      <c r="J134" s="57"/>
      <c r="K134" s="39"/>
      <c r="L134" s="39"/>
      <c r="M134" s="73"/>
      <c r="N134" s="74"/>
      <c r="O134" s="39"/>
      <c r="P134" s="39"/>
      <c r="Q134" s="58"/>
    </row>
    <row r="135" spans="1:17">
      <c r="A135" s="285"/>
      <c r="B135" s="285">
        <v>9</v>
      </c>
      <c r="C135" s="290" t="s">
        <v>175</v>
      </c>
      <c r="D135" s="290"/>
      <c r="E135" s="290"/>
      <c r="F135" s="290"/>
      <c r="G135" s="290"/>
      <c r="H135" s="290"/>
      <c r="I135" s="71">
        <v>1000</v>
      </c>
      <c r="J135" s="72" t="s">
        <v>164</v>
      </c>
      <c r="K135" s="36">
        <v>4000</v>
      </c>
      <c r="L135" s="36">
        <f t="shared" ref="L135" si="51">I135*K135</f>
        <v>4000000</v>
      </c>
      <c r="M135" s="71">
        <v>2000</v>
      </c>
      <c r="N135" s="72" t="s">
        <v>164</v>
      </c>
      <c r="O135" s="36">
        <v>4000</v>
      </c>
      <c r="P135" s="36">
        <f t="shared" ref="P135" si="52">M135*O135</f>
        <v>8000000</v>
      </c>
      <c r="Q135" s="58"/>
    </row>
    <row r="136" spans="1:17">
      <c r="A136" s="37"/>
      <c r="B136" s="37"/>
      <c r="C136" s="290" t="s">
        <v>176</v>
      </c>
      <c r="D136" s="290"/>
      <c r="E136" s="290"/>
      <c r="F136" s="290"/>
      <c r="G136" s="290"/>
      <c r="H136" s="290"/>
      <c r="I136" s="73"/>
      <c r="J136" s="74"/>
      <c r="K136" s="39"/>
      <c r="L136" s="39"/>
      <c r="M136" s="73"/>
      <c r="N136" s="74"/>
      <c r="O136" s="39"/>
      <c r="P136" s="39"/>
      <c r="Q136" s="58"/>
    </row>
    <row r="137" spans="1:17">
      <c r="A137" s="285"/>
      <c r="B137" s="288">
        <v>10</v>
      </c>
      <c r="C137" s="291" t="s">
        <v>175</v>
      </c>
      <c r="D137" s="291"/>
      <c r="E137" s="291"/>
      <c r="F137" s="291"/>
      <c r="G137" s="291"/>
      <c r="H137" s="291"/>
      <c r="I137" s="71">
        <v>2000</v>
      </c>
      <c r="J137" s="72" t="s">
        <v>164</v>
      </c>
      <c r="K137" s="36">
        <v>3000</v>
      </c>
      <c r="L137" s="36">
        <f t="shared" ref="L137" si="53">I137*K137</f>
        <v>6000000</v>
      </c>
      <c r="M137" s="71">
        <v>2000</v>
      </c>
      <c r="N137" s="72" t="s">
        <v>164</v>
      </c>
      <c r="O137" s="36">
        <v>3000</v>
      </c>
      <c r="P137" s="36">
        <f t="shared" ref="P137" si="54">M137*O137</f>
        <v>6000000</v>
      </c>
      <c r="Q137" s="58"/>
    </row>
    <row r="138" spans="1:17">
      <c r="A138" s="37"/>
      <c r="B138" s="52"/>
      <c r="C138" s="289" t="s">
        <v>177</v>
      </c>
      <c r="D138" s="289"/>
      <c r="E138" s="289"/>
      <c r="F138" s="289"/>
      <c r="G138" s="289"/>
      <c r="H138" s="289"/>
      <c r="I138" s="73"/>
      <c r="J138" s="74"/>
      <c r="K138" s="39"/>
      <c r="L138" s="39"/>
      <c r="M138" s="73"/>
      <c r="N138" s="74"/>
      <c r="O138" s="39"/>
      <c r="P138" s="39"/>
      <c r="Q138" s="58"/>
    </row>
    <row r="139" spans="1:17">
      <c r="A139" s="285"/>
      <c r="B139" s="285">
        <v>11</v>
      </c>
      <c r="C139" s="290" t="s">
        <v>175</v>
      </c>
      <c r="D139" s="290"/>
      <c r="E139" s="290"/>
      <c r="F139" s="290"/>
      <c r="G139" s="290"/>
      <c r="H139" s="290"/>
      <c r="I139" s="71">
        <v>6000</v>
      </c>
      <c r="J139" s="72" t="s">
        <v>164</v>
      </c>
      <c r="K139" s="36">
        <v>2750</v>
      </c>
      <c r="L139" s="36">
        <f t="shared" ref="L139" si="55">I139*K139</f>
        <v>16500000</v>
      </c>
      <c r="M139" s="71">
        <v>6000</v>
      </c>
      <c r="N139" s="72" t="s">
        <v>164</v>
      </c>
      <c r="O139" s="36">
        <v>2750</v>
      </c>
      <c r="P139" s="36">
        <f t="shared" ref="P139" si="56">M139*O139</f>
        <v>16500000</v>
      </c>
      <c r="Q139" s="58"/>
    </row>
    <row r="140" spans="1:17">
      <c r="A140" s="37"/>
      <c r="B140" s="37"/>
      <c r="C140" s="290" t="s">
        <v>178</v>
      </c>
      <c r="D140" s="290"/>
      <c r="E140" s="290"/>
      <c r="F140" s="290"/>
      <c r="G140" s="290"/>
      <c r="H140" s="290"/>
      <c r="I140" s="73"/>
      <c r="J140" s="74"/>
      <c r="K140" s="39"/>
      <c r="L140" s="39"/>
      <c r="M140" s="73"/>
      <c r="N140" s="74"/>
      <c r="O140" s="39"/>
      <c r="P140" s="39"/>
      <c r="Q140" s="58"/>
    </row>
    <row r="141" spans="1:17">
      <c r="A141" s="285"/>
      <c r="B141" s="288">
        <v>12</v>
      </c>
      <c r="C141" s="291" t="s">
        <v>179</v>
      </c>
      <c r="D141" s="291"/>
      <c r="E141" s="291"/>
      <c r="F141" s="291"/>
      <c r="G141" s="291"/>
      <c r="H141" s="291"/>
      <c r="I141" s="69">
        <v>48</v>
      </c>
      <c r="J141" s="55" t="s">
        <v>168</v>
      </c>
      <c r="K141" s="36">
        <v>13500</v>
      </c>
      <c r="L141" s="36">
        <f t="shared" ref="L141" si="57">I141*K141</f>
        <v>648000</v>
      </c>
      <c r="M141" s="71">
        <v>48</v>
      </c>
      <c r="N141" s="72" t="s">
        <v>168</v>
      </c>
      <c r="O141" s="36">
        <v>13500</v>
      </c>
      <c r="P141" s="36">
        <f t="shared" ref="P141" si="58">M141*O141</f>
        <v>648000</v>
      </c>
      <c r="Q141" s="58"/>
    </row>
    <row r="142" spans="1:17">
      <c r="A142" s="37"/>
      <c r="B142" s="52"/>
      <c r="C142" s="289" t="s">
        <v>180</v>
      </c>
      <c r="D142" s="289"/>
      <c r="E142" s="289"/>
      <c r="F142" s="289"/>
      <c r="G142" s="289"/>
      <c r="H142" s="289"/>
      <c r="I142" s="70"/>
      <c r="J142" s="57"/>
      <c r="K142" s="39"/>
      <c r="L142" s="39"/>
      <c r="M142" s="73"/>
      <c r="N142" s="74"/>
      <c r="O142" s="39"/>
      <c r="P142" s="39"/>
      <c r="Q142" s="58"/>
    </row>
    <row r="143" spans="1:17">
      <c r="A143" s="285"/>
      <c r="B143" s="285">
        <v>13</v>
      </c>
      <c r="C143" s="290" t="s">
        <v>181</v>
      </c>
      <c r="D143" s="290"/>
      <c r="E143" s="290"/>
      <c r="F143" s="290"/>
      <c r="G143" s="290"/>
      <c r="H143" s="290"/>
      <c r="I143" s="69">
        <v>35</v>
      </c>
      <c r="J143" s="55" t="s">
        <v>182</v>
      </c>
      <c r="K143" s="36">
        <v>7500</v>
      </c>
      <c r="L143" s="36">
        <f t="shared" ref="L143" si="59">I143*K143</f>
        <v>262500</v>
      </c>
      <c r="M143" s="71">
        <v>35</v>
      </c>
      <c r="N143" s="72" t="s">
        <v>182</v>
      </c>
      <c r="O143" s="36">
        <v>7500</v>
      </c>
      <c r="P143" s="36">
        <f t="shared" ref="P143" si="60">M143*O143</f>
        <v>262500</v>
      </c>
      <c r="Q143" s="58"/>
    </row>
    <row r="144" spans="1:17">
      <c r="A144" s="37"/>
      <c r="B144" s="37"/>
      <c r="C144" s="290" t="s">
        <v>180</v>
      </c>
      <c r="D144" s="290"/>
      <c r="E144" s="290"/>
      <c r="F144" s="290"/>
      <c r="G144" s="290"/>
      <c r="H144" s="290"/>
      <c r="I144" s="70"/>
      <c r="J144" s="57"/>
      <c r="K144" s="39"/>
      <c r="L144" s="39"/>
      <c r="M144" s="73"/>
      <c r="N144" s="74"/>
      <c r="O144" s="39"/>
      <c r="P144" s="39"/>
      <c r="Q144" s="58"/>
    </row>
    <row r="145" spans="1:17">
      <c r="A145" s="285"/>
      <c r="B145" s="288">
        <v>14</v>
      </c>
      <c r="C145" s="291" t="s">
        <v>183</v>
      </c>
      <c r="D145" s="291"/>
      <c r="E145" s="291"/>
      <c r="F145" s="291"/>
      <c r="G145" s="291"/>
      <c r="H145" s="291"/>
      <c r="I145" s="69">
        <v>8000</v>
      </c>
      <c r="J145" s="55" t="s">
        <v>164</v>
      </c>
      <c r="K145" s="36">
        <v>190</v>
      </c>
      <c r="L145" s="36">
        <f t="shared" ref="L145" si="61">I145*K145</f>
        <v>1520000</v>
      </c>
      <c r="M145" s="71">
        <v>8000</v>
      </c>
      <c r="N145" s="72" t="s">
        <v>164</v>
      </c>
      <c r="O145" s="36">
        <v>190</v>
      </c>
      <c r="P145" s="36">
        <f t="shared" ref="P145" si="62">M145*O145</f>
        <v>1520000</v>
      </c>
      <c r="Q145" s="58"/>
    </row>
    <row r="146" spans="1:17">
      <c r="A146" s="37"/>
      <c r="B146" s="52"/>
      <c r="C146" s="289" t="s">
        <v>184</v>
      </c>
      <c r="D146" s="289"/>
      <c r="E146" s="289"/>
      <c r="F146" s="289"/>
      <c r="G146" s="289"/>
      <c r="H146" s="289"/>
      <c r="I146" s="70"/>
      <c r="J146" s="57"/>
      <c r="K146" s="39"/>
      <c r="L146" s="39"/>
      <c r="M146" s="73"/>
      <c r="N146" s="74"/>
      <c r="O146" s="39"/>
      <c r="P146" s="39"/>
      <c r="Q146" s="58"/>
    </row>
    <row r="147" spans="1:17">
      <c r="A147" s="285"/>
      <c r="B147" s="285">
        <v>15</v>
      </c>
      <c r="C147" s="290" t="s">
        <v>183</v>
      </c>
      <c r="D147" s="290"/>
      <c r="E147" s="290"/>
      <c r="F147" s="290"/>
      <c r="G147" s="290"/>
      <c r="H147" s="290"/>
      <c r="I147" s="69">
        <v>60000</v>
      </c>
      <c r="J147" s="55" t="s">
        <v>164</v>
      </c>
      <c r="K147" s="36">
        <v>200</v>
      </c>
      <c r="L147" s="36">
        <f t="shared" ref="L147" si="63">I147*K147</f>
        <v>12000000</v>
      </c>
      <c r="M147" s="71">
        <v>60000</v>
      </c>
      <c r="N147" s="72" t="s">
        <v>164</v>
      </c>
      <c r="O147" s="36">
        <v>200</v>
      </c>
      <c r="P147" s="36">
        <f t="shared" ref="P147" si="64">M147*O147</f>
        <v>12000000</v>
      </c>
      <c r="Q147" s="58"/>
    </row>
    <row r="148" spans="1:17">
      <c r="A148" s="37"/>
      <c r="B148" s="37"/>
      <c r="C148" s="290" t="s">
        <v>185</v>
      </c>
      <c r="D148" s="290"/>
      <c r="E148" s="290"/>
      <c r="F148" s="290"/>
      <c r="G148" s="290"/>
      <c r="H148" s="290"/>
      <c r="I148" s="70"/>
      <c r="J148" s="57"/>
      <c r="K148" s="39"/>
      <c r="L148" s="39"/>
      <c r="M148" s="73"/>
      <c r="N148" s="74"/>
      <c r="O148" s="39"/>
      <c r="P148" s="39"/>
      <c r="Q148" s="58"/>
    </row>
    <row r="149" spans="1:17">
      <c r="A149" s="285"/>
      <c r="B149" s="288">
        <v>16</v>
      </c>
      <c r="C149" s="291" t="s">
        <v>183</v>
      </c>
      <c r="D149" s="291"/>
      <c r="E149" s="291"/>
      <c r="F149" s="291"/>
      <c r="G149" s="291"/>
      <c r="H149" s="291"/>
      <c r="I149" s="69">
        <v>20000</v>
      </c>
      <c r="J149" s="55" t="s">
        <v>164</v>
      </c>
      <c r="K149" s="36">
        <v>400</v>
      </c>
      <c r="L149" s="36">
        <f t="shared" ref="L149" si="65">I149*K149</f>
        <v>8000000</v>
      </c>
      <c r="M149" s="71">
        <v>20000</v>
      </c>
      <c r="N149" s="72" t="s">
        <v>164</v>
      </c>
      <c r="O149" s="36">
        <v>400</v>
      </c>
      <c r="P149" s="36">
        <f t="shared" ref="P149" si="66">M149*O149</f>
        <v>8000000</v>
      </c>
      <c r="Q149" s="58"/>
    </row>
    <row r="150" spans="1:17">
      <c r="A150" s="37"/>
      <c r="B150" s="52"/>
      <c r="C150" s="289" t="s">
        <v>186</v>
      </c>
      <c r="D150" s="289"/>
      <c r="E150" s="289"/>
      <c r="F150" s="289"/>
      <c r="G150" s="289"/>
      <c r="H150" s="289"/>
      <c r="I150" s="70"/>
      <c r="J150" s="57"/>
      <c r="K150" s="39"/>
      <c r="L150" s="39"/>
      <c r="M150" s="73"/>
      <c r="N150" s="74"/>
      <c r="O150" s="39"/>
      <c r="P150" s="39"/>
      <c r="Q150" s="58"/>
    </row>
    <row r="151" spans="1:17">
      <c r="A151" s="285"/>
      <c r="B151" s="285">
        <v>17</v>
      </c>
      <c r="C151" s="290" t="s">
        <v>183</v>
      </c>
      <c r="D151" s="290"/>
      <c r="E151" s="290"/>
      <c r="F151" s="290"/>
      <c r="G151" s="290"/>
      <c r="H151" s="290"/>
      <c r="I151" s="69">
        <v>5000</v>
      </c>
      <c r="J151" s="55" t="s">
        <v>164</v>
      </c>
      <c r="K151" s="36">
        <v>500</v>
      </c>
      <c r="L151" s="36">
        <f t="shared" ref="L151" si="67">I151*K151</f>
        <v>2500000</v>
      </c>
      <c r="M151" s="71">
        <v>5000</v>
      </c>
      <c r="N151" s="72" t="s">
        <v>164</v>
      </c>
      <c r="O151" s="36">
        <v>500</v>
      </c>
      <c r="P151" s="36">
        <f t="shared" ref="P151" si="68">M151*O151</f>
        <v>2500000</v>
      </c>
      <c r="Q151" s="58"/>
    </row>
    <row r="152" spans="1:17">
      <c r="A152" s="37"/>
      <c r="B152" s="37"/>
      <c r="C152" s="290" t="s">
        <v>187</v>
      </c>
      <c r="D152" s="290"/>
      <c r="E152" s="290"/>
      <c r="F152" s="290"/>
      <c r="G152" s="290"/>
      <c r="H152" s="290"/>
      <c r="I152" s="70"/>
      <c r="J152" s="57"/>
      <c r="K152" s="39"/>
      <c r="L152" s="39"/>
      <c r="M152" s="73"/>
      <c r="N152" s="74"/>
      <c r="O152" s="39"/>
      <c r="P152" s="39"/>
      <c r="Q152" s="58"/>
    </row>
    <row r="153" spans="1:17">
      <c r="A153" s="285"/>
      <c r="B153" s="288">
        <v>18</v>
      </c>
      <c r="C153" s="291" t="s">
        <v>183</v>
      </c>
      <c r="D153" s="291"/>
      <c r="E153" s="291"/>
      <c r="F153" s="291"/>
      <c r="G153" s="291"/>
      <c r="H153" s="291"/>
      <c r="I153" s="69">
        <v>500</v>
      </c>
      <c r="J153" s="55" t="s">
        <v>164</v>
      </c>
      <c r="K153" s="36">
        <v>225</v>
      </c>
      <c r="L153" s="36">
        <f t="shared" ref="L153" si="69">I153*K153</f>
        <v>112500</v>
      </c>
      <c r="M153" s="71">
        <v>500</v>
      </c>
      <c r="N153" s="72" t="s">
        <v>164</v>
      </c>
      <c r="O153" s="36">
        <v>225</v>
      </c>
      <c r="P153" s="36">
        <f t="shared" ref="P153" si="70">M153*O153</f>
        <v>112500</v>
      </c>
      <c r="Q153" s="58"/>
    </row>
    <row r="154" spans="1:17">
      <c r="A154" s="37"/>
      <c r="B154" s="52"/>
      <c r="C154" s="289" t="s">
        <v>188</v>
      </c>
      <c r="D154" s="289"/>
      <c r="E154" s="289"/>
      <c r="F154" s="289"/>
      <c r="G154" s="289"/>
      <c r="H154" s="289"/>
      <c r="I154" s="70"/>
      <c r="J154" s="57"/>
      <c r="K154" s="39"/>
      <c r="L154" s="39"/>
      <c r="M154" s="73"/>
      <c r="N154" s="74"/>
      <c r="O154" s="39"/>
      <c r="P154" s="39"/>
      <c r="Q154" s="58"/>
    </row>
    <row r="155" spans="1:17">
      <c r="A155" s="285"/>
      <c r="B155" s="285">
        <v>19</v>
      </c>
      <c r="C155" s="290" t="s">
        <v>183</v>
      </c>
      <c r="D155" s="290"/>
      <c r="E155" s="290"/>
      <c r="F155" s="290"/>
      <c r="G155" s="290"/>
      <c r="H155" s="290"/>
      <c r="I155" s="69">
        <v>5000</v>
      </c>
      <c r="J155" s="55" t="s">
        <v>164</v>
      </c>
      <c r="K155" s="36">
        <v>100</v>
      </c>
      <c r="L155" s="36">
        <f t="shared" ref="L155" si="71">I155*K155</f>
        <v>500000</v>
      </c>
      <c r="M155" s="71">
        <v>5000</v>
      </c>
      <c r="N155" s="72" t="s">
        <v>164</v>
      </c>
      <c r="O155" s="36">
        <v>100</v>
      </c>
      <c r="P155" s="36">
        <f t="shared" ref="P155" si="72">M155*O155</f>
        <v>500000</v>
      </c>
      <c r="Q155" s="58"/>
    </row>
    <row r="156" spans="1:17">
      <c r="A156" s="37"/>
      <c r="B156" s="37"/>
      <c r="C156" s="290" t="s">
        <v>189</v>
      </c>
      <c r="D156" s="290"/>
      <c r="E156" s="290"/>
      <c r="F156" s="290"/>
      <c r="G156" s="290"/>
      <c r="H156" s="290"/>
      <c r="I156" s="70"/>
      <c r="J156" s="57"/>
      <c r="K156" s="39"/>
      <c r="L156" s="39"/>
      <c r="M156" s="73"/>
      <c r="N156" s="74"/>
      <c r="O156" s="39"/>
      <c r="P156" s="39"/>
      <c r="Q156" s="58"/>
    </row>
    <row r="157" spans="1:17">
      <c r="A157" s="285"/>
      <c r="B157" s="288">
        <v>20</v>
      </c>
      <c r="C157" s="291" t="s">
        <v>183</v>
      </c>
      <c r="D157" s="291"/>
      <c r="E157" s="291"/>
      <c r="F157" s="291"/>
      <c r="G157" s="291"/>
      <c r="H157" s="291"/>
      <c r="I157" s="69">
        <v>5000</v>
      </c>
      <c r="J157" s="55" t="s">
        <v>164</v>
      </c>
      <c r="K157" s="36">
        <v>200</v>
      </c>
      <c r="L157" s="36">
        <f t="shared" ref="L157" si="73">I157*K157</f>
        <v>1000000</v>
      </c>
      <c r="M157" s="71">
        <v>5000</v>
      </c>
      <c r="N157" s="72" t="s">
        <v>164</v>
      </c>
      <c r="O157" s="36">
        <v>200</v>
      </c>
      <c r="P157" s="36">
        <f t="shared" ref="P157" si="74">M157*O157</f>
        <v>1000000</v>
      </c>
      <c r="Q157" s="58"/>
    </row>
    <row r="158" spans="1:17">
      <c r="A158" s="37"/>
      <c r="B158" s="52"/>
      <c r="C158" s="289" t="s">
        <v>190</v>
      </c>
      <c r="D158" s="289"/>
      <c r="E158" s="289"/>
      <c r="F158" s="289"/>
      <c r="G158" s="289"/>
      <c r="H158" s="289"/>
      <c r="I158" s="70"/>
      <c r="J158" s="57"/>
      <c r="K158" s="39"/>
      <c r="L158" s="39"/>
      <c r="M158" s="73"/>
      <c r="N158" s="74"/>
      <c r="O158" s="39"/>
      <c r="P158" s="39"/>
      <c r="Q158" s="58"/>
    </row>
    <row r="159" spans="1:17">
      <c r="A159" s="285"/>
      <c r="B159" s="285">
        <v>21</v>
      </c>
      <c r="C159" s="290" t="s">
        <v>183</v>
      </c>
      <c r="D159" s="290"/>
      <c r="E159" s="290"/>
      <c r="F159" s="290"/>
      <c r="G159" s="290"/>
      <c r="H159" s="290"/>
      <c r="I159" s="69">
        <v>100</v>
      </c>
      <c r="J159" s="55" t="s">
        <v>191</v>
      </c>
      <c r="K159" s="36">
        <v>18000</v>
      </c>
      <c r="L159" s="36">
        <f t="shared" ref="L159" si="75">I159*K159</f>
        <v>1800000</v>
      </c>
      <c r="M159" s="71">
        <v>100</v>
      </c>
      <c r="N159" s="72" t="s">
        <v>191</v>
      </c>
      <c r="O159" s="36">
        <v>18000</v>
      </c>
      <c r="P159" s="36">
        <f t="shared" ref="P159" si="76">M159*O159</f>
        <v>1800000</v>
      </c>
      <c r="Q159" s="58"/>
    </row>
    <row r="160" spans="1:17">
      <c r="A160" s="37"/>
      <c r="B160" s="37"/>
      <c r="C160" s="290" t="s">
        <v>192</v>
      </c>
      <c r="D160" s="290"/>
      <c r="E160" s="290"/>
      <c r="F160" s="290"/>
      <c r="G160" s="290"/>
      <c r="H160" s="290"/>
      <c r="I160" s="70"/>
      <c r="J160" s="57"/>
      <c r="K160" s="39"/>
      <c r="L160" s="39"/>
      <c r="M160" s="73"/>
      <c r="N160" s="74"/>
      <c r="O160" s="39"/>
      <c r="P160" s="39"/>
      <c r="Q160" s="58"/>
    </row>
    <row r="161" spans="1:17">
      <c r="A161" s="285"/>
      <c r="B161" s="288">
        <v>22</v>
      </c>
      <c r="C161" s="291" t="s">
        <v>183</v>
      </c>
      <c r="D161" s="291"/>
      <c r="E161" s="291"/>
      <c r="F161" s="291"/>
      <c r="G161" s="291"/>
      <c r="H161" s="291"/>
      <c r="I161" s="69">
        <v>300</v>
      </c>
      <c r="J161" s="55" t="s">
        <v>191</v>
      </c>
      <c r="K161" s="36">
        <v>9000</v>
      </c>
      <c r="L161" s="36">
        <f t="shared" ref="L161" si="77">I161*K161</f>
        <v>2700000</v>
      </c>
      <c r="M161" s="71">
        <v>300</v>
      </c>
      <c r="N161" s="72" t="s">
        <v>191</v>
      </c>
      <c r="O161" s="36">
        <v>9000</v>
      </c>
      <c r="P161" s="36">
        <f t="shared" ref="P161" si="78">M161*O161</f>
        <v>2700000</v>
      </c>
      <c r="Q161" s="58"/>
    </row>
    <row r="162" spans="1:17">
      <c r="A162" s="37"/>
      <c r="B162" s="52"/>
      <c r="C162" s="289" t="s">
        <v>193</v>
      </c>
      <c r="D162" s="289"/>
      <c r="E162" s="289"/>
      <c r="F162" s="289"/>
      <c r="G162" s="289"/>
      <c r="H162" s="289"/>
      <c r="I162" s="70"/>
      <c r="J162" s="57"/>
      <c r="K162" s="39"/>
      <c r="L162" s="39"/>
      <c r="M162" s="73"/>
      <c r="N162" s="74"/>
      <c r="O162" s="39"/>
      <c r="P162" s="39"/>
      <c r="Q162" s="58"/>
    </row>
    <row r="163" spans="1:17">
      <c r="A163" s="285"/>
      <c r="B163" s="285">
        <v>23</v>
      </c>
      <c r="C163" s="290" t="s">
        <v>183</v>
      </c>
      <c r="D163" s="290"/>
      <c r="E163" s="290"/>
      <c r="F163" s="290"/>
      <c r="G163" s="290"/>
      <c r="H163" s="290"/>
      <c r="I163" s="69">
        <v>500</v>
      </c>
      <c r="J163" s="55" t="s">
        <v>191</v>
      </c>
      <c r="K163" s="36">
        <v>6000</v>
      </c>
      <c r="L163" s="36">
        <f t="shared" ref="L163" si="79">I163*K163</f>
        <v>3000000</v>
      </c>
      <c r="M163" s="71">
        <v>500</v>
      </c>
      <c r="N163" s="72" t="s">
        <v>191</v>
      </c>
      <c r="O163" s="36">
        <v>6000</v>
      </c>
      <c r="P163" s="36">
        <f t="shared" ref="P163" si="80">M163*O163</f>
        <v>3000000</v>
      </c>
      <c r="Q163" s="58"/>
    </row>
    <row r="164" spans="1:17">
      <c r="A164" s="37"/>
      <c r="B164" s="37"/>
      <c r="C164" s="290" t="s">
        <v>194</v>
      </c>
      <c r="D164" s="290"/>
      <c r="E164" s="290"/>
      <c r="F164" s="290"/>
      <c r="G164" s="290"/>
      <c r="H164" s="290"/>
      <c r="I164" s="70"/>
      <c r="J164" s="57"/>
      <c r="K164" s="39"/>
      <c r="L164" s="39"/>
      <c r="M164" s="73"/>
      <c r="N164" s="74"/>
      <c r="O164" s="39"/>
      <c r="P164" s="39"/>
      <c r="Q164" s="58"/>
    </row>
    <row r="165" spans="1:17">
      <c r="A165" s="285"/>
      <c r="B165" s="288">
        <v>24</v>
      </c>
      <c r="C165" s="291" t="s">
        <v>183</v>
      </c>
      <c r="D165" s="291"/>
      <c r="E165" s="291"/>
      <c r="F165" s="291"/>
      <c r="G165" s="291"/>
      <c r="H165" s="291"/>
      <c r="I165" s="69">
        <v>100</v>
      </c>
      <c r="J165" s="55" t="s">
        <v>191</v>
      </c>
      <c r="K165" s="36">
        <v>4500</v>
      </c>
      <c r="L165" s="36">
        <f t="shared" ref="L165" si="81">I165*K165</f>
        <v>450000</v>
      </c>
      <c r="M165" s="71">
        <v>100</v>
      </c>
      <c r="N165" s="72" t="s">
        <v>191</v>
      </c>
      <c r="O165" s="36">
        <v>4500</v>
      </c>
      <c r="P165" s="36">
        <f t="shared" ref="P165" si="82">M165*O165</f>
        <v>450000</v>
      </c>
      <c r="Q165" s="58"/>
    </row>
    <row r="166" spans="1:17">
      <c r="A166" s="37"/>
      <c r="B166" s="52"/>
      <c r="C166" s="289" t="s">
        <v>195</v>
      </c>
      <c r="D166" s="289"/>
      <c r="E166" s="289"/>
      <c r="F166" s="289"/>
      <c r="G166" s="289"/>
      <c r="H166" s="289"/>
      <c r="I166" s="70"/>
      <c r="J166" s="57"/>
      <c r="K166" s="39"/>
      <c r="L166" s="39"/>
      <c r="M166" s="73"/>
      <c r="N166" s="74"/>
      <c r="O166" s="39"/>
      <c r="P166" s="39"/>
      <c r="Q166" s="58"/>
    </row>
    <row r="167" spans="1:17">
      <c r="A167" s="285"/>
      <c r="B167" s="285">
        <v>25</v>
      </c>
      <c r="C167" s="290" t="s">
        <v>183</v>
      </c>
      <c r="D167" s="290"/>
      <c r="E167" s="290"/>
      <c r="F167" s="290"/>
      <c r="G167" s="290"/>
      <c r="H167" s="290"/>
      <c r="I167" s="69">
        <v>200</v>
      </c>
      <c r="J167" s="55" t="s">
        <v>191</v>
      </c>
      <c r="K167" s="36">
        <v>20000</v>
      </c>
      <c r="L167" s="36">
        <f t="shared" ref="L167" si="83">I167*K167</f>
        <v>4000000</v>
      </c>
      <c r="M167" s="71">
        <v>200</v>
      </c>
      <c r="N167" s="72" t="s">
        <v>191</v>
      </c>
      <c r="O167" s="36">
        <v>20000</v>
      </c>
      <c r="P167" s="36">
        <f t="shared" ref="P167" si="84">M167*O167</f>
        <v>4000000</v>
      </c>
      <c r="Q167" s="58"/>
    </row>
    <row r="168" spans="1:17">
      <c r="A168" s="37"/>
      <c r="B168" s="37"/>
      <c r="C168" s="290" t="s">
        <v>196</v>
      </c>
      <c r="D168" s="290"/>
      <c r="E168" s="290"/>
      <c r="F168" s="290"/>
      <c r="G168" s="290"/>
      <c r="H168" s="290"/>
      <c r="I168" s="70"/>
      <c r="J168" s="57"/>
      <c r="K168" s="39"/>
      <c r="L168" s="39"/>
      <c r="M168" s="73"/>
      <c r="N168" s="74"/>
      <c r="O168" s="39"/>
      <c r="P168" s="39"/>
      <c r="Q168" s="58"/>
    </row>
    <row r="169" spans="1:17">
      <c r="A169" s="285"/>
      <c r="B169" s="288">
        <v>26</v>
      </c>
      <c r="C169" s="291" t="s">
        <v>183</v>
      </c>
      <c r="D169" s="291"/>
      <c r="E169" s="291"/>
      <c r="F169" s="291"/>
      <c r="G169" s="291"/>
      <c r="H169" s="291"/>
      <c r="I169" s="69">
        <v>300</v>
      </c>
      <c r="J169" s="55" t="s">
        <v>191</v>
      </c>
      <c r="K169" s="36">
        <v>10000</v>
      </c>
      <c r="L169" s="36">
        <f t="shared" ref="L169" si="85">I169*K169</f>
        <v>3000000</v>
      </c>
      <c r="M169" s="71">
        <v>300</v>
      </c>
      <c r="N169" s="72" t="s">
        <v>191</v>
      </c>
      <c r="O169" s="36">
        <v>10000</v>
      </c>
      <c r="P169" s="36">
        <f t="shared" ref="P169" si="86">M169*O169</f>
        <v>3000000</v>
      </c>
      <c r="Q169" s="58"/>
    </row>
    <row r="170" spans="1:17">
      <c r="A170" s="37"/>
      <c r="B170" s="52"/>
      <c r="C170" s="289" t="s">
        <v>197</v>
      </c>
      <c r="D170" s="289"/>
      <c r="E170" s="289"/>
      <c r="F170" s="289"/>
      <c r="G170" s="289"/>
      <c r="H170" s="289"/>
      <c r="I170" s="70"/>
      <c r="J170" s="57"/>
      <c r="K170" s="39"/>
      <c r="L170" s="39"/>
      <c r="M170" s="73"/>
      <c r="N170" s="74"/>
      <c r="O170" s="39"/>
      <c r="P170" s="39"/>
      <c r="Q170" s="58"/>
    </row>
    <row r="171" spans="1:17">
      <c r="A171" s="285"/>
      <c r="B171" s="285">
        <v>27</v>
      </c>
      <c r="C171" s="290" t="s">
        <v>183</v>
      </c>
      <c r="D171" s="290"/>
      <c r="E171" s="290"/>
      <c r="F171" s="290"/>
      <c r="G171" s="290"/>
      <c r="H171" s="290"/>
      <c r="I171" s="69">
        <v>700</v>
      </c>
      <c r="J171" s="55" t="s">
        <v>191</v>
      </c>
      <c r="K171" s="36">
        <v>6700</v>
      </c>
      <c r="L171" s="36">
        <f t="shared" ref="L171" si="87">I171*K171</f>
        <v>4690000</v>
      </c>
      <c r="M171" s="71">
        <v>700</v>
      </c>
      <c r="N171" s="72" t="s">
        <v>191</v>
      </c>
      <c r="O171" s="36">
        <v>6700</v>
      </c>
      <c r="P171" s="36">
        <f t="shared" ref="P171" si="88">M171*O171</f>
        <v>4690000</v>
      </c>
      <c r="Q171" s="58"/>
    </row>
    <row r="172" spans="1:17">
      <c r="A172" s="37"/>
      <c r="B172" s="37"/>
      <c r="C172" s="290" t="s">
        <v>198</v>
      </c>
      <c r="D172" s="290"/>
      <c r="E172" s="290"/>
      <c r="F172" s="290"/>
      <c r="G172" s="290"/>
      <c r="H172" s="290"/>
      <c r="I172" s="70"/>
      <c r="J172" s="57"/>
      <c r="K172" s="39"/>
      <c r="L172" s="39"/>
      <c r="M172" s="73"/>
      <c r="N172" s="74"/>
      <c r="O172" s="39"/>
      <c r="P172" s="39"/>
      <c r="Q172" s="58"/>
    </row>
    <row r="173" spans="1:17">
      <c r="A173" s="285"/>
      <c r="B173" s="288">
        <v>28</v>
      </c>
      <c r="C173" s="291" t="s">
        <v>183</v>
      </c>
      <c r="D173" s="291"/>
      <c r="E173" s="291"/>
      <c r="F173" s="291"/>
      <c r="G173" s="291"/>
      <c r="H173" s="291"/>
      <c r="I173" s="69">
        <v>300</v>
      </c>
      <c r="J173" s="55" t="s">
        <v>191</v>
      </c>
      <c r="K173" s="36">
        <v>5000</v>
      </c>
      <c r="L173" s="36">
        <f t="shared" ref="L173" si="89">I173*K173</f>
        <v>1500000</v>
      </c>
      <c r="M173" s="71">
        <v>300</v>
      </c>
      <c r="N173" s="72" t="s">
        <v>191</v>
      </c>
      <c r="O173" s="36">
        <v>5000</v>
      </c>
      <c r="P173" s="36">
        <f t="shared" ref="P173" si="90">M173*O173</f>
        <v>1500000</v>
      </c>
      <c r="Q173" s="58"/>
    </row>
    <row r="174" spans="1:17">
      <c r="A174" s="37"/>
      <c r="B174" s="52"/>
      <c r="C174" s="289" t="s">
        <v>199</v>
      </c>
      <c r="D174" s="289"/>
      <c r="E174" s="289"/>
      <c r="F174" s="289"/>
      <c r="G174" s="289"/>
      <c r="H174" s="289"/>
      <c r="I174" s="70"/>
      <c r="J174" s="57"/>
      <c r="K174" s="39"/>
      <c r="L174" s="39"/>
      <c r="M174" s="73"/>
      <c r="N174" s="74"/>
      <c r="O174" s="39"/>
      <c r="P174" s="39"/>
      <c r="Q174" s="58"/>
    </row>
    <row r="175" spans="1:17">
      <c r="A175" s="285"/>
      <c r="B175" s="285">
        <v>29</v>
      </c>
      <c r="C175" s="290" t="s">
        <v>183</v>
      </c>
      <c r="D175" s="290"/>
      <c r="E175" s="290"/>
      <c r="F175" s="290"/>
      <c r="G175" s="290"/>
      <c r="H175" s="290"/>
      <c r="I175" s="69">
        <v>240</v>
      </c>
      <c r="J175" s="55" t="s">
        <v>191</v>
      </c>
      <c r="K175" s="36">
        <v>3350</v>
      </c>
      <c r="L175" s="36">
        <f t="shared" ref="L175" si="91">I175*K175</f>
        <v>804000</v>
      </c>
      <c r="M175" s="71">
        <v>240</v>
      </c>
      <c r="N175" s="72" t="s">
        <v>191</v>
      </c>
      <c r="O175" s="36">
        <v>3350</v>
      </c>
      <c r="P175" s="36">
        <f t="shared" ref="P175" si="92">M175*O175</f>
        <v>804000</v>
      </c>
      <c r="Q175" s="58"/>
    </row>
    <row r="176" spans="1:17">
      <c r="A176" s="37"/>
      <c r="B176" s="37"/>
      <c r="C176" s="290" t="s">
        <v>200</v>
      </c>
      <c r="D176" s="290"/>
      <c r="E176" s="290"/>
      <c r="F176" s="290"/>
      <c r="G176" s="290"/>
      <c r="H176" s="290"/>
      <c r="I176" s="70"/>
      <c r="J176" s="57"/>
      <c r="K176" s="39"/>
      <c r="L176" s="39"/>
      <c r="M176" s="73"/>
      <c r="N176" s="74"/>
      <c r="O176" s="39"/>
      <c r="P176" s="39"/>
      <c r="Q176" s="58"/>
    </row>
    <row r="177" spans="1:17">
      <c r="A177" s="285"/>
      <c r="B177" s="288">
        <v>30</v>
      </c>
      <c r="C177" s="291" t="s">
        <v>183</v>
      </c>
      <c r="D177" s="291"/>
      <c r="E177" s="291"/>
      <c r="F177" s="291"/>
      <c r="G177" s="291"/>
      <c r="H177" s="291"/>
      <c r="I177" s="69">
        <v>200</v>
      </c>
      <c r="J177" s="55" t="s">
        <v>191</v>
      </c>
      <c r="K177" s="36">
        <v>30000</v>
      </c>
      <c r="L177" s="36">
        <f t="shared" ref="L177" si="93">I177*K177</f>
        <v>6000000</v>
      </c>
      <c r="M177" s="71">
        <v>200</v>
      </c>
      <c r="N177" s="72" t="s">
        <v>191</v>
      </c>
      <c r="O177" s="36">
        <v>30000</v>
      </c>
      <c r="P177" s="36">
        <f t="shared" ref="P177" si="94">M177*O177</f>
        <v>6000000</v>
      </c>
      <c r="Q177" s="58"/>
    </row>
    <row r="178" spans="1:17">
      <c r="A178" s="37"/>
      <c r="B178" s="52"/>
      <c r="C178" s="289" t="s">
        <v>201</v>
      </c>
      <c r="D178" s="289"/>
      <c r="E178" s="289"/>
      <c r="F178" s="289"/>
      <c r="G178" s="289"/>
      <c r="H178" s="289"/>
      <c r="I178" s="70"/>
      <c r="J178" s="57"/>
      <c r="K178" s="39"/>
      <c r="L178" s="39"/>
      <c r="M178" s="73"/>
      <c r="N178" s="74"/>
      <c r="O178" s="39"/>
      <c r="P178" s="39"/>
      <c r="Q178" s="58"/>
    </row>
    <row r="179" spans="1:17">
      <c r="A179" s="285"/>
      <c r="B179" s="285">
        <v>31</v>
      </c>
      <c r="C179" s="290" t="s">
        <v>183</v>
      </c>
      <c r="D179" s="290"/>
      <c r="E179" s="290"/>
      <c r="F179" s="290"/>
      <c r="G179" s="290"/>
      <c r="H179" s="290"/>
      <c r="I179" s="69">
        <v>200</v>
      </c>
      <c r="J179" s="55" t="s">
        <v>191</v>
      </c>
      <c r="K179" s="36">
        <v>15000</v>
      </c>
      <c r="L179" s="36">
        <f t="shared" ref="L179" si="95">I179*K179</f>
        <v>3000000</v>
      </c>
      <c r="M179" s="71">
        <v>200</v>
      </c>
      <c r="N179" s="72" t="s">
        <v>191</v>
      </c>
      <c r="O179" s="36">
        <v>15000</v>
      </c>
      <c r="P179" s="36">
        <f t="shared" ref="P179" si="96">M179*O179</f>
        <v>3000000</v>
      </c>
      <c r="Q179" s="58"/>
    </row>
    <row r="180" spans="1:17">
      <c r="A180" s="37"/>
      <c r="B180" s="37"/>
      <c r="C180" s="290" t="s">
        <v>202</v>
      </c>
      <c r="D180" s="290"/>
      <c r="E180" s="290"/>
      <c r="F180" s="290"/>
      <c r="G180" s="290"/>
      <c r="H180" s="290"/>
      <c r="I180" s="70"/>
      <c r="J180" s="57"/>
      <c r="K180" s="39"/>
      <c r="L180" s="39"/>
      <c r="M180" s="73"/>
      <c r="N180" s="74"/>
      <c r="O180" s="39"/>
      <c r="P180" s="39"/>
      <c r="Q180" s="58"/>
    </row>
    <row r="181" spans="1:17">
      <c r="A181" s="285"/>
      <c r="B181" s="288">
        <v>32</v>
      </c>
      <c r="C181" s="291" t="s">
        <v>183</v>
      </c>
      <c r="D181" s="291"/>
      <c r="E181" s="291"/>
      <c r="F181" s="291"/>
      <c r="G181" s="291"/>
      <c r="H181" s="291"/>
      <c r="I181" s="69">
        <v>480</v>
      </c>
      <c r="J181" s="55" t="s">
        <v>191</v>
      </c>
      <c r="K181" s="36">
        <v>8500</v>
      </c>
      <c r="L181" s="36">
        <f t="shared" ref="L181" si="97">I181*K181</f>
        <v>4080000</v>
      </c>
      <c r="M181" s="71">
        <v>480</v>
      </c>
      <c r="N181" s="72" t="s">
        <v>191</v>
      </c>
      <c r="O181" s="36">
        <v>8500</v>
      </c>
      <c r="P181" s="36">
        <f t="shared" ref="P181" si="98">M181*O181</f>
        <v>4080000</v>
      </c>
      <c r="Q181" s="58"/>
    </row>
    <row r="182" spans="1:17">
      <c r="A182" s="37"/>
      <c r="B182" s="52"/>
      <c r="C182" s="289" t="s">
        <v>203</v>
      </c>
      <c r="D182" s="289"/>
      <c r="E182" s="289"/>
      <c r="F182" s="289"/>
      <c r="G182" s="289"/>
      <c r="H182" s="289"/>
      <c r="I182" s="70"/>
      <c r="J182" s="57"/>
      <c r="K182" s="39"/>
      <c r="L182" s="39"/>
      <c r="M182" s="73"/>
      <c r="N182" s="74"/>
      <c r="O182" s="39"/>
      <c r="P182" s="39"/>
      <c r="Q182" s="58"/>
    </row>
    <row r="183" spans="1:17">
      <c r="A183" s="285"/>
      <c r="B183" s="285">
        <v>33</v>
      </c>
      <c r="C183" s="290" t="s">
        <v>183</v>
      </c>
      <c r="D183" s="290"/>
      <c r="E183" s="290"/>
      <c r="F183" s="290"/>
      <c r="G183" s="290"/>
      <c r="H183" s="290"/>
      <c r="I183" s="69">
        <v>240</v>
      </c>
      <c r="J183" s="55" t="s">
        <v>191</v>
      </c>
      <c r="K183" s="36">
        <v>7000</v>
      </c>
      <c r="L183" s="36">
        <f t="shared" ref="L183" si="99">I183*K183</f>
        <v>1680000</v>
      </c>
      <c r="M183" s="71">
        <v>240</v>
      </c>
      <c r="N183" s="72" t="s">
        <v>191</v>
      </c>
      <c r="O183" s="36">
        <v>7000</v>
      </c>
      <c r="P183" s="36">
        <f t="shared" ref="P183" si="100">M183*O183</f>
        <v>1680000</v>
      </c>
      <c r="Q183" s="58"/>
    </row>
    <row r="184" spans="1:17">
      <c r="A184" s="37"/>
      <c r="B184" s="37"/>
      <c r="C184" s="290" t="s">
        <v>204</v>
      </c>
      <c r="D184" s="290"/>
      <c r="E184" s="290"/>
      <c r="F184" s="290"/>
      <c r="G184" s="290"/>
      <c r="H184" s="290"/>
      <c r="I184" s="70"/>
      <c r="J184" s="57"/>
      <c r="K184" s="39"/>
      <c r="L184" s="39"/>
      <c r="M184" s="73"/>
      <c r="N184" s="74"/>
      <c r="O184" s="39"/>
      <c r="P184" s="39"/>
      <c r="Q184" s="58"/>
    </row>
    <row r="185" spans="1:17">
      <c r="A185" s="285"/>
      <c r="B185" s="288">
        <v>34</v>
      </c>
      <c r="C185" s="291" t="s">
        <v>183</v>
      </c>
      <c r="D185" s="291"/>
      <c r="E185" s="291"/>
      <c r="F185" s="291"/>
      <c r="G185" s="291"/>
      <c r="H185" s="291"/>
      <c r="I185" s="69">
        <v>500</v>
      </c>
      <c r="J185" s="55" t="s">
        <v>191</v>
      </c>
      <c r="K185" s="36">
        <v>5000</v>
      </c>
      <c r="L185" s="36">
        <f t="shared" ref="L185" si="101">I185*K185</f>
        <v>2500000</v>
      </c>
      <c r="M185" s="71">
        <v>500</v>
      </c>
      <c r="N185" s="72" t="s">
        <v>191</v>
      </c>
      <c r="O185" s="36">
        <v>5000</v>
      </c>
      <c r="P185" s="36">
        <f t="shared" ref="P185" si="102">M185*O185</f>
        <v>2500000</v>
      </c>
      <c r="Q185" s="58"/>
    </row>
    <row r="186" spans="1:17">
      <c r="A186" s="37"/>
      <c r="B186" s="52"/>
      <c r="C186" s="289" t="s">
        <v>205</v>
      </c>
      <c r="D186" s="289"/>
      <c r="E186" s="289"/>
      <c r="F186" s="289"/>
      <c r="G186" s="289"/>
      <c r="H186" s="289"/>
      <c r="I186" s="70"/>
      <c r="J186" s="57"/>
      <c r="K186" s="39"/>
      <c r="L186" s="39"/>
      <c r="M186" s="73"/>
      <c r="N186" s="74"/>
      <c r="O186" s="39"/>
      <c r="P186" s="39"/>
      <c r="Q186" s="58"/>
    </row>
    <row r="187" spans="1:17">
      <c r="A187" s="285"/>
      <c r="B187" s="285">
        <v>35</v>
      </c>
      <c r="C187" s="290" t="s">
        <v>206</v>
      </c>
      <c r="D187" s="290"/>
      <c r="E187" s="290"/>
      <c r="F187" s="290"/>
      <c r="G187" s="290"/>
      <c r="H187" s="290"/>
      <c r="I187" s="69">
        <v>60</v>
      </c>
      <c r="J187" s="55" t="s">
        <v>182</v>
      </c>
      <c r="K187" s="36">
        <v>2000</v>
      </c>
      <c r="L187" s="36">
        <f t="shared" ref="L187" si="103">I187*K187</f>
        <v>120000</v>
      </c>
      <c r="M187" s="71">
        <v>60</v>
      </c>
      <c r="N187" s="72" t="s">
        <v>182</v>
      </c>
      <c r="O187" s="36">
        <v>2000</v>
      </c>
      <c r="P187" s="36">
        <f t="shared" ref="P187" si="104">M187*O187</f>
        <v>120000</v>
      </c>
      <c r="Q187" s="58"/>
    </row>
    <row r="188" spans="1:17">
      <c r="A188" s="37"/>
      <c r="B188" s="37"/>
      <c r="C188" s="290" t="s">
        <v>180</v>
      </c>
      <c r="D188" s="290"/>
      <c r="E188" s="290"/>
      <c r="F188" s="290"/>
      <c r="G188" s="290"/>
      <c r="H188" s="290"/>
      <c r="I188" s="70"/>
      <c r="J188" s="57"/>
      <c r="K188" s="39"/>
      <c r="L188" s="39"/>
      <c r="M188" s="73"/>
      <c r="N188" s="74"/>
      <c r="O188" s="39"/>
      <c r="P188" s="39"/>
      <c r="Q188" s="58"/>
    </row>
    <row r="189" spans="1:17">
      <c r="A189" s="285"/>
      <c r="B189" s="288">
        <v>36</v>
      </c>
      <c r="C189" s="291" t="s">
        <v>207</v>
      </c>
      <c r="D189" s="291"/>
      <c r="E189" s="291"/>
      <c r="F189" s="291"/>
      <c r="G189" s="291"/>
      <c r="H189" s="291"/>
      <c r="I189" s="69">
        <v>500</v>
      </c>
      <c r="J189" s="55" t="s">
        <v>182</v>
      </c>
      <c r="K189" s="36">
        <v>7500</v>
      </c>
      <c r="L189" s="36">
        <f t="shared" ref="L189" si="105">I189*K189</f>
        <v>3750000</v>
      </c>
      <c r="M189" s="71">
        <v>500</v>
      </c>
      <c r="N189" s="72" t="s">
        <v>182</v>
      </c>
      <c r="O189" s="36">
        <v>7500</v>
      </c>
      <c r="P189" s="36">
        <f t="shared" ref="P189" si="106">M189*O189</f>
        <v>3750000</v>
      </c>
      <c r="Q189" s="58"/>
    </row>
    <row r="190" spans="1:17">
      <c r="A190" s="37"/>
      <c r="B190" s="52"/>
      <c r="C190" s="289" t="s">
        <v>180</v>
      </c>
      <c r="D190" s="289"/>
      <c r="E190" s="289"/>
      <c r="F190" s="289"/>
      <c r="G190" s="289"/>
      <c r="H190" s="289"/>
      <c r="I190" s="70"/>
      <c r="J190" s="57"/>
      <c r="K190" s="39"/>
      <c r="L190" s="39"/>
      <c r="M190" s="73"/>
      <c r="N190" s="74"/>
      <c r="O190" s="39"/>
      <c r="P190" s="39"/>
      <c r="Q190" s="58"/>
    </row>
    <row r="191" spans="1:17">
      <c r="A191" s="285"/>
      <c r="B191" s="285">
        <v>37</v>
      </c>
      <c r="C191" s="290" t="s">
        <v>208</v>
      </c>
      <c r="D191" s="290"/>
      <c r="E191" s="290"/>
      <c r="F191" s="290"/>
      <c r="G191" s="290"/>
      <c r="H191" s="290"/>
      <c r="I191" s="69">
        <v>500</v>
      </c>
      <c r="J191" s="55" t="s">
        <v>182</v>
      </c>
      <c r="K191" s="36">
        <v>4500</v>
      </c>
      <c r="L191" s="36">
        <f t="shared" ref="L191" si="107">I191*K191</f>
        <v>2250000</v>
      </c>
      <c r="M191" s="71">
        <v>500</v>
      </c>
      <c r="N191" s="72" t="s">
        <v>182</v>
      </c>
      <c r="O191" s="36">
        <v>4500</v>
      </c>
      <c r="P191" s="36">
        <f t="shared" ref="P191" si="108">M191*O191</f>
        <v>2250000</v>
      </c>
      <c r="Q191" s="58"/>
    </row>
    <row r="192" spans="1:17">
      <c r="A192" s="37"/>
      <c r="B192" s="37"/>
      <c r="C192" s="290" t="s">
        <v>209</v>
      </c>
      <c r="D192" s="290"/>
      <c r="E192" s="290"/>
      <c r="F192" s="290"/>
      <c r="G192" s="290"/>
      <c r="H192" s="290"/>
      <c r="I192" s="70"/>
      <c r="J192" s="57"/>
      <c r="K192" s="39"/>
      <c r="L192" s="39"/>
      <c r="M192" s="73"/>
      <c r="N192" s="74"/>
      <c r="O192" s="39"/>
      <c r="P192" s="39"/>
      <c r="Q192" s="58"/>
    </row>
    <row r="193" spans="1:17">
      <c r="A193" s="285"/>
      <c r="B193" s="288">
        <v>38</v>
      </c>
      <c r="C193" s="291" t="s">
        <v>208</v>
      </c>
      <c r="D193" s="291"/>
      <c r="E193" s="291"/>
      <c r="F193" s="291"/>
      <c r="G193" s="291"/>
      <c r="H193" s="291"/>
      <c r="I193" s="69">
        <v>500</v>
      </c>
      <c r="J193" s="55" t="s">
        <v>182</v>
      </c>
      <c r="K193" s="36">
        <v>750</v>
      </c>
      <c r="L193" s="36">
        <f t="shared" ref="L193" si="109">I193*K193</f>
        <v>375000</v>
      </c>
      <c r="M193" s="71">
        <v>500</v>
      </c>
      <c r="N193" s="72" t="s">
        <v>182</v>
      </c>
      <c r="O193" s="36">
        <v>750</v>
      </c>
      <c r="P193" s="36">
        <f t="shared" ref="P193" si="110">M193*O193</f>
        <v>375000</v>
      </c>
      <c r="Q193" s="58"/>
    </row>
    <row r="194" spans="1:17">
      <c r="A194" s="37"/>
      <c r="B194" s="52"/>
      <c r="C194" s="289" t="s">
        <v>210</v>
      </c>
      <c r="D194" s="289"/>
      <c r="E194" s="289"/>
      <c r="F194" s="289"/>
      <c r="G194" s="289"/>
      <c r="H194" s="289"/>
      <c r="I194" s="70"/>
      <c r="J194" s="57"/>
      <c r="K194" s="39"/>
      <c r="L194" s="39"/>
      <c r="M194" s="73"/>
      <c r="N194" s="74"/>
      <c r="O194" s="39"/>
      <c r="P194" s="39"/>
      <c r="Q194" s="58"/>
    </row>
    <row r="195" spans="1:17">
      <c r="A195" s="285"/>
      <c r="B195" s="285">
        <v>39</v>
      </c>
      <c r="C195" s="290" t="s">
        <v>208</v>
      </c>
      <c r="D195" s="290"/>
      <c r="E195" s="290"/>
      <c r="F195" s="290"/>
      <c r="G195" s="290"/>
      <c r="H195" s="290"/>
      <c r="I195" s="69">
        <v>500</v>
      </c>
      <c r="J195" s="55" t="s">
        <v>182</v>
      </c>
      <c r="K195" s="36">
        <v>600</v>
      </c>
      <c r="L195" s="36">
        <f t="shared" ref="L195" si="111">I195*K195</f>
        <v>300000</v>
      </c>
      <c r="M195" s="71">
        <v>500</v>
      </c>
      <c r="N195" s="72" t="s">
        <v>182</v>
      </c>
      <c r="O195" s="36">
        <v>600</v>
      </c>
      <c r="P195" s="36">
        <f t="shared" ref="P195" si="112">M195*O195</f>
        <v>300000</v>
      </c>
      <c r="Q195" s="58"/>
    </row>
    <row r="196" spans="1:17">
      <c r="A196" s="37"/>
      <c r="B196" s="37"/>
      <c r="C196" s="290" t="s">
        <v>211</v>
      </c>
      <c r="D196" s="290"/>
      <c r="E196" s="290"/>
      <c r="F196" s="290"/>
      <c r="G196" s="290"/>
      <c r="H196" s="290"/>
      <c r="I196" s="70"/>
      <c r="J196" s="57"/>
      <c r="K196" s="39"/>
      <c r="L196" s="39"/>
      <c r="M196" s="73"/>
      <c r="N196" s="74"/>
      <c r="O196" s="39"/>
      <c r="P196" s="39"/>
      <c r="Q196" s="58"/>
    </row>
    <row r="197" spans="1:17">
      <c r="A197" s="285"/>
      <c r="B197" s="288">
        <v>40</v>
      </c>
      <c r="C197" s="291" t="s">
        <v>208</v>
      </c>
      <c r="D197" s="291"/>
      <c r="E197" s="291"/>
      <c r="F197" s="291"/>
      <c r="G197" s="291"/>
      <c r="H197" s="291"/>
      <c r="I197" s="69">
        <v>500</v>
      </c>
      <c r="J197" s="55" t="s">
        <v>182</v>
      </c>
      <c r="K197" s="36">
        <v>1200</v>
      </c>
      <c r="L197" s="36">
        <f t="shared" ref="L197" si="113">I197*K197</f>
        <v>600000</v>
      </c>
      <c r="M197" s="71">
        <v>500</v>
      </c>
      <c r="N197" s="72" t="s">
        <v>182</v>
      </c>
      <c r="O197" s="36">
        <v>1200</v>
      </c>
      <c r="P197" s="36">
        <f t="shared" ref="P197" si="114">M197*O197</f>
        <v>600000</v>
      </c>
      <c r="Q197" s="58"/>
    </row>
    <row r="198" spans="1:17">
      <c r="A198" s="37"/>
      <c r="B198" s="52"/>
      <c r="C198" s="289" t="s">
        <v>212</v>
      </c>
      <c r="D198" s="289"/>
      <c r="E198" s="289"/>
      <c r="F198" s="289"/>
      <c r="G198" s="289"/>
      <c r="H198" s="289"/>
      <c r="I198" s="70"/>
      <c r="J198" s="57"/>
      <c r="K198" s="39"/>
      <c r="L198" s="39"/>
      <c r="M198" s="73"/>
      <c r="N198" s="74"/>
      <c r="O198" s="39"/>
      <c r="P198" s="39"/>
      <c r="Q198" s="58"/>
    </row>
    <row r="199" spans="1:17">
      <c r="A199" s="285"/>
      <c r="B199" s="285">
        <v>41</v>
      </c>
      <c r="C199" s="290" t="s">
        <v>208</v>
      </c>
      <c r="D199" s="290"/>
      <c r="E199" s="290"/>
      <c r="F199" s="290"/>
      <c r="G199" s="290"/>
      <c r="H199" s="290"/>
      <c r="I199" s="69">
        <v>500</v>
      </c>
      <c r="J199" s="55" t="s">
        <v>182</v>
      </c>
      <c r="K199" s="36">
        <v>2250</v>
      </c>
      <c r="L199" s="36">
        <f t="shared" ref="L199" si="115">I199*K199</f>
        <v>1125000</v>
      </c>
      <c r="M199" s="71">
        <v>500</v>
      </c>
      <c r="N199" s="72" t="s">
        <v>182</v>
      </c>
      <c r="O199" s="36">
        <v>2250</v>
      </c>
      <c r="P199" s="36">
        <f t="shared" ref="P199" si="116">M199*O199</f>
        <v>1125000</v>
      </c>
      <c r="Q199" s="58"/>
    </row>
    <row r="200" spans="1:17">
      <c r="A200" s="37"/>
      <c r="B200" s="37"/>
      <c r="C200" s="290" t="s">
        <v>213</v>
      </c>
      <c r="D200" s="290"/>
      <c r="E200" s="290"/>
      <c r="F200" s="290"/>
      <c r="G200" s="290"/>
      <c r="H200" s="290"/>
      <c r="I200" s="70"/>
      <c r="J200" s="57"/>
      <c r="K200" s="39"/>
      <c r="L200" s="39"/>
      <c r="M200" s="73"/>
      <c r="N200" s="74"/>
      <c r="O200" s="39"/>
      <c r="P200" s="39"/>
      <c r="Q200" s="58"/>
    </row>
    <row r="201" spans="1:17">
      <c r="A201" s="285"/>
      <c r="B201" s="288">
        <v>42</v>
      </c>
      <c r="C201" s="291" t="s">
        <v>214</v>
      </c>
      <c r="D201" s="291"/>
      <c r="E201" s="291"/>
      <c r="F201" s="291"/>
      <c r="G201" s="291"/>
      <c r="H201" s="291"/>
      <c r="I201" s="69">
        <v>100</v>
      </c>
      <c r="J201" s="55" t="s">
        <v>182</v>
      </c>
      <c r="K201" s="36">
        <v>15000</v>
      </c>
      <c r="L201" s="36">
        <f t="shared" ref="L201" si="117">I201*K201</f>
        <v>1500000</v>
      </c>
      <c r="M201" s="71">
        <v>100</v>
      </c>
      <c r="N201" s="72" t="s">
        <v>182</v>
      </c>
      <c r="O201" s="36">
        <v>15000</v>
      </c>
      <c r="P201" s="36">
        <f t="shared" ref="P201" si="118">M201*O201</f>
        <v>1500000</v>
      </c>
      <c r="Q201" s="58"/>
    </row>
    <row r="202" spans="1:17">
      <c r="A202" s="37"/>
      <c r="B202" s="52"/>
      <c r="C202" s="289" t="s">
        <v>215</v>
      </c>
      <c r="D202" s="289"/>
      <c r="E202" s="289"/>
      <c r="F202" s="289"/>
      <c r="G202" s="289"/>
      <c r="H202" s="289"/>
      <c r="I202" s="70"/>
      <c r="J202" s="57"/>
      <c r="K202" s="39"/>
      <c r="L202" s="39"/>
      <c r="M202" s="73"/>
      <c r="N202" s="74"/>
      <c r="O202" s="39"/>
      <c r="P202" s="39"/>
      <c r="Q202" s="58"/>
    </row>
    <row r="203" spans="1:17">
      <c r="A203" s="285"/>
      <c r="B203" s="285">
        <v>43</v>
      </c>
      <c r="C203" s="290" t="s">
        <v>216</v>
      </c>
      <c r="D203" s="290"/>
      <c r="E203" s="290"/>
      <c r="F203" s="290"/>
      <c r="G203" s="290"/>
      <c r="H203" s="290"/>
      <c r="I203" s="69">
        <v>100</v>
      </c>
      <c r="J203" s="55" t="s">
        <v>182</v>
      </c>
      <c r="K203" s="36">
        <v>2000</v>
      </c>
      <c r="L203" s="36">
        <f t="shared" ref="L203" si="119">I203*K203</f>
        <v>200000</v>
      </c>
      <c r="M203" s="71">
        <v>100</v>
      </c>
      <c r="N203" s="72" t="s">
        <v>182</v>
      </c>
      <c r="O203" s="36">
        <v>2000</v>
      </c>
      <c r="P203" s="36">
        <f t="shared" ref="P203" si="120">M203*O203</f>
        <v>200000</v>
      </c>
      <c r="Q203" s="58"/>
    </row>
    <row r="204" spans="1:17">
      <c r="A204" s="37"/>
      <c r="B204" s="37"/>
      <c r="C204" s="290" t="s">
        <v>217</v>
      </c>
      <c r="D204" s="290"/>
      <c r="E204" s="290"/>
      <c r="F204" s="290"/>
      <c r="G204" s="290"/>
      <c r="H204" s="290"/>
      <c r="I204" s="70"/>
      <c r="J204" s="57"/>
      <c r="K204" s="39"/>
      <c r="L204" s="39"/>
      <c r="M204" s="73"/>
      <c r="N204" s="74"/>
      <c r="O204" s="39"/>
      <c r="P204" s="39"/>
      <c r="Q204" s="58"/>
    </row>
    <row r="205" spans="1:17">
      <c r="A205" s="285"/>
      <c r="B205" s="288">
        <v>44</v>
      </c>
      <c r="C205" s="291" t="s">
        <v>216</v>
      </c>
      <c r="D205" s="291"/>
      <c r="E205" s="291"/>
      <c r="F205" s="291"/>
      <c r="G205" s="291"/>
      <c r="H205" s="291"/>
      <c r="I205" s="69">
        <v>500</v>
      </c>
      <c r="J205" s="55" t="s">
        <v>182</v>
      </c>
      <c r="K205" s="36">
        <v>2000</v>
      </c>
      <c r="L205" s="36">
        <f t="shared" ref="L205" si="121">I205*K205</f>
        <v>1000000</v>
      </c>
      <c r="M205" s="71">
        <v>500</v>
      </c>
      <c r="N205" s="72" t="s">
        <v>182</v>
      </c>
      <c r="O205" s="36">
        <v>2000</v>
      </c>
      <c r="P205" s="36">
        <f t="shared" ref="P205" si="122">M205*O205</f>
        <v>1000000</v>
      </c>
      <c r="Q205" s="58"/>
    </row>
    <row r="206" spans="1:17">
      <c r="A206" s="37"/>
      <c r="B206" s="52"/>
      <c r="C206" s="289" t="s">
        <v>218</v>
      </c>
      <c r="D206" s="289"/>
      <c r="E206" s="289"/>
      <c r="F206" s="289"/>
      <c r="G206" s="289"/>
      <c r="H206" s="289"/>
      <c r="I206" s="70"/>
      <c r="J206" s="57"/>
      <c r="K206" s="39"/>
      <c r="L206" s="39"/>
      <c r="M206" s="73"/>
      <c r="N206" s="74"/>
      <c r="O206" s="39"/>
      <c r="P206" s="39"/>
      <c r="Q206" s="58"/>
    </row>
    <row r="207" spans="1:17">
      <c r="A207" s="285"/>
      <c r="B207" s="288">
        <v>45</v>
      </c>
      <c r="C207" s="291" t="s">
        <v>219</v>
      </c>
      <c r="D207" s="291"/>
      <c r="E207" s="291"/>
      <c r="F207" s="291"/>
      <c r="G207" s="291"/>
      <c r="H207" s="291"/>
      <c r="I207" s="69">
        <v>180</v>
      </c>
      <c r="J207" s="55" t="s">
        <v>220</v>
      </c>
      <c r="K207" s="36">
        <v>10000</v>
      </c>
      <c r="L207" s="36">
        <f t="shared" ref="L207" si="123">I207*K207</f>
        <v>1800000</v>
      </c>
      <c r="M207" s="71">
        <v>180</v>
      </c>
      <c r="N207" s="72" t="s">
        <v>220</v>
      </c>
      <c r="O207" s="36">
        <v>10000</v>
      </c>
      <c r="P207" s="36">
        <f t="shared" ref="P207" si="124">M207*O207</f>
        <v>1800000</v>
      </c>
      <c r="Q207" s="58"/>
    </row>
    <row r="208" spans="1:17">
      <c r="A208" s="37"/>
      <c r="B208" s="52"/>
      <c r="C208" s="289" t="s">
        <v>180</v>
      </c>
      <c r="D208" s="289"/>
      <c r="E208" s="289"/>
      <c r="F208" s="289"/>
      <c r="G208" s="289"/>
      <c r="H208" s="289"/>
      <c r="I208" s="70"/>
      <c r="J208" s="57"/>
      <c r="K208" s="39"/>
      <c r="L208" s="39"/>
      <c r="M208" s="73"/>
      <c r="N208" s="74"/>
      <c r="O208" s="39"/>
      <c r="P208" s="39"/>
      <c r="Q208" s="58"/>
    </row>
    <row r="209" spans="1:17">
      <c r="A209" s="285"/>
      <c r="B209" s="285">
        <v>46</v>
      </c>
      <c r="C209" s="290" t="s">
        <v>221</v>
      </c>
      <c r="D209" s="290"/>
      <c r="E209" s="290"/>
      <c r="F209" s="290"/>
      <c r="G209" s="290"/>
      <c r="H209" s="290"/>
      <c r="I209" s="69">
        <v>80</v>
      </c>
      <c r="J209" s="55" t="s">
        <v>220</v>
      </c>
      <c r="K209" s="36">
        <v>17500</v>
      </c>
      <c r="L209" s="36">
        <f t="shared" ref="L209" si="125">I209*K209</f>
        <v>1400000</v>
      </c>
      <c r="M209" s="71">
        <v>80</v>
      </c>
      <c r="N209" s="72" t="s">
        <v>220</v>
      </c>
      <c r="O209" s="36">
        <v>17500</v>
      </c>
      <c r="P209" s="36">
        <f t="shared" ref="P209" si="126">M209*O209</f>
        <v>1400000</v>
      </c>
      <c r="Q209" s="58"/>
    </row>
    <row r="210" spans="1:17">
      <c r="A210" s="37"/>
      <c r="B210" s="37"/>
      <c r="C210" s="290" t="s">
        <v>180</v>
      </c>
      <c r="D210" s="290"/>
      <c r="E210" s="290"/>
      <c r="F210" s="290"/>
      <c r="G210" s="290"/>
      <c r="H210" s="290"/>
      <c r="I210" s="70"/>
      <c r="J210" s="57"/>
      <c r="K210" s="39"/>
      <c r="L210" s="39"/>
      <c r="M210" s="73"/>
      <c r="N210" s="74"/>
      <c r="O210" s="39"/>
      <c r="P210" s="39"/>
      <c r="Q210" s="58"/>
    </row>
    <row r="211" spans="1:17">
      <c r="A211" s="285"/>
      <c r="B211" s="288">
        <v>47</v>
      </c>
      <c r="C211" s="291" t="s">
        <v>222</v>
      </c>
      <c r="D211" s="291"/>
      <c r="E211" s="291"/>
      <c r="F211" s="291"/>
      <c r="G211" s="291"/>
      <c r="H211" s="291"/>
      <c r="I211" s="69">
        <v>24</v>
      </c>
      <c r="J211" s="55" t="s">
        <v>220</v>
      </c>
      <c r="K211" s="36">
        <v>42500</v>
      </c>
      <c r="L211" s="36">
        <f t="shared" ref="L211" si="127">I211*K211</f>
        <v>1020000</v>
      </c>
      <c r="M211" s="71">
        <v>24</v>
      </c>
      <c r="N211" s="72" t="s">
        <v>220</v>
      </c>
      <c r="O211" s="36">
        <v>42500</v>
      </c>
      <c r="P211" s="36">
        <f t="shared" ref="P211" si="128">M211*O211</f>
        <v>1020000</v>
      </c>
      <c r="Q211" s="58"/>
    </row>
    <row r="212" spans="1:17">
      <c r="A212" s="37"/>
      <c r="B212" s="52"/>
      <c r="C212" s="289" t="s">
        <v>180</v>
      </c>
      <c r="D212" s="289"/>
      <c r="E212" s="289"/>
      <c r="F212" s="289"/>
      <c r="G212" s="289"/>
      <c r="H212" s="289"/>
      <c r="I212" s="70"/>
      <c r="J212" s="57"/>
      <c r="K212" s="39"/>
      <c r="L212" s="39"/>
      <c r="M212" s="73"/>
      <c r="N212" s="74"/>
      <c r="O212" s="39"/>
      <c r="P212" s="39"/>
      <c r="Q212" s="58"/>
    </row>
    <row r="213" spans="1:17">
      <c r="A213" s="285"/>
      <c r="B213" s="285">
        <v>48</v>
      </c>
      <c r="C213" s="290" t="s">
        <v>223</v>
      </c>
      <c r="D213" s="290"/>
      <c r="E213" s="290"/>
      <c r="F213" s="290"/>
      <c r="G213" s="290"/>
      <c r="H213" s="290"/>
      <c r="I213" s="69">
        <v>800</v>
      </c>
      <c r="J213" s="55" t="s">
        <v>191</v>
      </c>
      <c r="K213" s="36">
        <v>55000</v>
      </c>
      <c r="L213" s="36">
        <f t="shared" ref="L213" si="129">I213*K213</f>
        <v>44000000</v>
      </c>
      <c r="M213" s="71">
        <v>800</v>
      </c>
      <c r="N213" s="72" t="s">
        <v>191</v>
      </c>
      <c r="O213" s="36">
        <v>55000</v>
      </c>
      <c r="P213" s="36">
        <f t="shared" ref="P213" si="130">M213*O213</f>
        <v>44000000</v>
      </c>
      <c r="Q213" s="58"/>
    </row>
    <row r="214" spans="1:17">
      <c r="A214" s="37"/>
      <c r="B214" s="52"/>
      <c r="C214" s="290" t="s">
        <v>224</v>
      </c>
      <c r="D214" s="290"/>
      <c r="E214" s="290"/>
      <c r="F214" s="290"/>
      <c r="G214" s="290"/>
      <c r="H214" s="290"/>
      <c r="I214" s="70"/>
      <c r="J214" s="57"/>
      <c r="K214" s="39"/>
      <c r="L214" s="39"/>
      <c r="M214" s="73"/>
      <c r="N214" s="74"/>
      <c r="O214" s="39"/>
      <c r="P214" s="39"/>
      <c r="Q214" s="58"/>
    </row>
    <row r="215" spans="1:17">
      <c r="A215" s="285"/>
      <c r="B215" s="285">
        <v>49</v>
      </c>
      <c r="C215" s="291" t="s">
        <v>223</v>
      </c>
      <c r="D215" s="291"/>
      <c r="E215" s="291"/>
      <c r="F215" s="291"/>
      <c r="G215" s="291"/>
      <c r="H215" s="291"/>
      <c r="I215" s="69">
        <v>200</v>
      </c>
      <c r="J215" s="55" t="s">
        <v>191</v>
      </c>
      <c r="K215" s="36">
        <v>55000</v>
      </c>
      <c r="L215" s="36">
        <f t="shared" ref="L215" si="131">I215*K215</f>
        <v>11000000</v>
      </c>
      <c r="M215" s="71">
        <v>200</v>
      </c>
      <c r="N215" s="72" t="s">
        <v>191</v>
      </c>
      <c r="O215" s="36">
        <v>55000</v>
      </c>
      <c r="P215" s="36">
        <f t="shared" ref="P215" si="132">M215*O215</f>
        <v>11000000</v>
      </c>
      <c r="Q215" s="58"/>
    </row>
    <row r="216" spans="1:17">
      <c r="A216" s="37"/>
      <c r="B216" s="37"/>
      <c r="C216" s="289" t="s">
        <v>225</v>
      </c>
      <c r="D216" s="289"/>
      <c r="E216" s="289"/>
      <c r="F216" s="289"/>
      <c r="G216" s="289"/>
      <c r="H216" s="289"/>
      <c r="I216" s="70"/>
      <c r="J216" s="57"/>
      <c r="K216" s="39"/>
      <c r="L216" s="39"/>
      <c r="M216" s="73"/>
      <c r="N216" s="74"/>
      <c r="O216" s="39"/>
      <c r="P216" s="39"/>
      <c r="Q216" s="58"/>
    </row>
    <row r="217" spans="1:17">
      <c r="A217" s="285"/>
      <c r="B217" s="288">
        <v>50</v>
      </c>
      <c r="C217" s="290" t="s">
        <v>223</v>
      </c>
      <c r="D217" s="290"/>
      <c r="E217" s="290"/>
      <c r="F217" s="290"/>
      <c r="G217" s="290"/>
      <c r="H217" s="290"/>
      <c r="I217" s="69">
        <v>520</v>
      </c>
      <c r="J217" s="55" t="s">
        <v>191</v>
      </c>
      <c r="K217" s="36">
        <v>55000</v>
      </c>
      <c r="L217" s="36">
        <f t="shared" ref="L217" si="133">I217*K217</f>
        <v>28600000</v>
      </c>
      <c r="M217" s="71">
        <v>527</v>
      </c>
      <c r="N217" s="72" t="s">
        <v>191</v>
      </c>
      <c r="O217" s="36">
        <v>55000</v>
      </c>
      <c r="P217" s="36">
        <f t="shared" ref="P217" si="134">M217*O217</f>
        <v>28985000</v>
      </c>
      <c r="Q217" s="58"/>
    </row>
    <row r="218" spans="1:17">
      <c r="A218" s="37"/>
      <c r="B218" s="52"/>
      <c r="C218" s="290" t="s">
        <v>226</v>
      </c>
      <c r="D218" s="290"/>
      <c r="E218" s="290"/>
      <c r="F218" s="290"/>
      <c r="G218" s="290"/>
      <c r="H218" s="290"/>
      <c r="I218" s="70"/>
      <c r="J218" s="57"/>
      <c r="K218" s="39"/>
      <c r="L218" s="39"/>
      <c r="M218" s="73"/>
      <c r="N218" s="74"/>
      <c r="O218" s="39"/>
      <c r="P218" s="39"/>
      <c r="Q218" s="58"/>
    </row>
    <row r="219" spans="1:17">
      <c r="A219" s="285"/>
      <c r="B219" s="285">
        <v>51</v>
      </c>
      <c r="C219" s="291" t="s">
        <v>227</v>
      </c>
      <c r="D219" s="291"/>
      <c r="E219" s="291"/>
      <c r="F219" s="291"/>
      <c r="G219" s="291"/>
      <c r="H219" s="291"/>
      <c r="I219" s="69">
        <v>100</v>
      </c>
      <c r="J219" s="55" t="s">
        <v>220</v>
      </c>
      <c r="K219" s="36">
        <v>10000</v>
      </c>
      <c r="L219" s="36">
        <f t="shared" ref="L219" si="135">I219*K219</f>
        <v>1000000</v>
      </c>
      <c r="M219" s="71">
        <v>100</v>
      </c>
      <c r="N219" s="72" t="s">
        <v>220</v>
      </c>
      <c r="O219" s="36">
        <v>10000</v>
      </c>
      <c r="P219" s="36">
        <f t="shared" ref="P219" si="136">M219*O219</f>
        <v>1000000</v>
      </c>
      <c r="Q219" s="58"/>
    </row>
    <row r="220" spans="1:17">
      <c r="A220" s="37"/>
      <c r="B220" s="52"/>
      <c r="C220" s="289" t="s">
        <v>180</v>
      </c>
      <c r="D220" s="289"/>
      <c r="E220" s="289"/>
      <c r="F220" s="289"/>
      <c r="G220" s="289"/>
      <c r="H220" s="289"/>
      <c r="I220" s="70"/>
      <c r="J220" s="57"/>
      <c r="K220" s="39"/>
      <c r="L220" s="39"/>
      <c r="M220" s="73"/>
      <c r="N220" s="74"/>
      <c r="O220" s="39"/>
      <c r="P220" s="39"/>
      <c r="Q220" s="58"/>
    </row>
    <row r="221" spans="1:17">
      <c r="A221" s="285"/>
      <c r="B221" s="285">
        <v>52</v>
      </c>
      <c r="C221" s="290" t="s">
        <v>228</v>
      </c>
      <c r="D221" s="290"/>
      <c r="E221" s="290"/>
      <c r="F221" s="290"/>
      <c r="G221" s="290"/>
      <c r="H221" s="290"/>
      <c r="I221" s="69">
        <v>200</v>
      </c>
      <c r="J221" s="55" t="s">
        <v>220</v>
      </c>
      <c r="K221" s="36">
        <v>3000</v>
      </c>
      <c r="L221" s="36">
        <f t="shared" ref="L221" si="137">I221*K221</f>
        <v>600000</v>
      </c>
      <c r="M221" s="71">
        <v>200</v>
      </c>
      <c r="N221" s="72" t="s">
        <v>220</v>
      </c>
      <c r="O221" s="36">
        <v>3000</v>
      </c>
      <c r="P221" s="36">
        <f t="shared" ref="P221" si="138">M221*O221</f>
        <v>600000</v>
      </c>
      <c r="Q221" s="58"/>
    </row>
    <row r="222" spans="1:17">
      <c r="A222" s="37"/>
      <c r="B222" s="37"/>
      <c r="C222" s="290" t="s">
        <v>180</v>
      </c>
      <c r="D222" s="290"/>
      <c r="E222" s="290"/>
      <c r="F222" s="290"/>
      <c r="G222" s="290"/>
      <c r="H222" s="290"/>
      <c r="I222" s="70"/>
      <c r="J222" s="57"/>
      <c r="K222" s="39"/>
      <c r="L222" s="39"/>
      <c r="M222" s="73"/>
      <c r="N222" s="74"/>
      <c r="O222" s="39"/>
      <c r="P222" s="39"/>
      <c r="Q222" s="58"/>
    </row>
    <row r="223" spans="1:17">
      <c r="A223" s="285"/>
      <c r="B223" s="288">
        <v>53</v>
      </c>
      <c r="C223" s="291" t="s">
        <v>229</v>
      </c>
      <c r="D223" s="291"/>
      <c r="E223" s="291"/>
      <c r="F223" s="291"/>
      <c r="G223" s="291"/>
      <c r="H223" s="291"/>
      <c r="I223" s="69">
        <v>25</v>
      </c>
      <c r="J223" s="55" t="s">
        <v>182</v>
      </c>
      <c r="K223" s="36">
        <v>17000</v>
      </c>
      <c r="L223" s="36">
        <f t="shared" ref="L223" si="139">I223*K223</f>
        <v>425000</v>
      </c>
      <c r="M223" s="71">
        <v>25</v>
      </c>
      <c r="N223" s="72" t="s">
        <v>182</v>
      </c>
      <c r="O223" s="36">
        <v>17000</v>
      </c>
      <c r="P223" s="36">
        <f t="shared" ref="P223" si="140">M223*O223</f>
        <v>425000</v>
      </c>
      <c r="Q223" s="58"/>
    </row>
    <row r="224" spans="1:17">
      <c r="A224" s="37"/>
      <c r="B224" s="52"/>
      <c r="C224" s="290" t="s">
        <v>180</v>
      </c>
      <c r="D224" s="290"/>
      <c r="E224" s="290"/>
      <c r="F224" s="290"/>
      <c r="G224" s="290"/>
      <c r="H224" s="290"/>
      <c r="I224" s="70"/>
      <c r="J224" s="57"/>
      <c r="K224" s="39"/>
      <c r="L224" s="39"/>
      <c r="M224" s="73"/>
      <c r="N224" s="74"/>
      <c r="O224" s="39"/>
      <c r="P224" s="39"/>
      <c r="Q224" s="58"/>
    </row>
    <row r="225" spans="1:17">
      <c r="A225" s="274"/>
      <c r="B225" s="285">
        <v>54</v>
      </c>
      <c r="C225" s="304" t="s">
        <v>230</v>
      </c>
      <c r="D225" s="305"/>
      <c r="E225" s="305"/>
      <c r="F225" s="305"/>
      <c r="G225" s="305"/>
      <c r="H225" s="305"/>
      <c r="I225" s="69">
        <v>50</v>
      </c>
      <c r="J225" s="55" t="s">
        <v>182</v>
      </c>
      <c r="K225" s="36">
        <v>35000</v>
      </c>
      <c r="L225" s="36">
        <f t="shared" ref="L225" si="141">I225*K225</f>
        <v>1750000</v>
      </c>
      <c r="M225" s="71">
        <v>50</v>
      </c>
      <c r="N225" s="72" t="s">
        <v>182</v>
      </c>
      <c r="O225" s="36">
        <v>35000</v>
      </c>
      <c r="P225" s="36">
        <f t="shared" ref="P225" si="142">M225*O225</f>
        <v>1750000</v>
      </c>
      <c r="Q225" s="58"/>
    </row>
    <row r="226" spans="1:17">
      <c r="A226" s="30"/>
      <c r="B226" s="52"/>
      <c r="C226" s="325" t="s">
        <v>180</v>
      </c>
      <c r="D226" s="326"/>
      <c r="E226" s="326"/>
      <c r="F226" s="326"/>
      <c r="G226" s="326"/>
      <c r="H226" s="326"/>
      <c r="I226" s="70"/>
      <c r="J226" s="57"/>
      <c r="K226" s="39"/>
      <c r="L226" s="39"/>
      <c r="M226" s="73"/>
      <c r="N226" s="74"/>
      <c r="O226" s="39"/>
      <c r="P226" s="39"/>
      <c r="Q226" s="58"/>
    </row>
    <row r="227" spans="1:17">
      <c r="A227" s="285"/>
      <c r="B227" s="285">
        <v>55</v>
      </c>
      <c r="C227" s="290" t="s">
        <v>231</v>
      </c>
      <c r="D227" s="290"/>
      <c r="E227" s="290"/>
      <c r="F227" s="290"/>
      <c r="G227" s="290"/>
      <c r="H227" s="290"/>
      <c r="I227" s="69">
        <v>100</v>
      </c>
      <c r="J227" s="55" t="s">
        <v>182</v>
      </c>
      <c r="K227" s="36">
        <v>17500</v>
      </c>
      <c r="L227" s="36">
        <f t="shared" ref="L227" si="143">I227*K227</f>
        <v>1750000</v>
      </c>
      <c r="M227" s="71">
        <v>100</v>
      </c>
      <c r="N227" s="72" t="s">
        <v>182</v>
      </c>
      <c r="O227" s="36">
        <v>17500</v>
      </c>
      <c r="P227" s="36">
        <f t="shared" ref="P227" si="144">M227*O227</f>
        <v>1750000</v>
      </c>
      <c r="Q227" s="58"/>
    </row>
    <row r="228" spans="1:17">
      <c r="A228" s="37"/>
      <c r="B228" s="37"/>
      <c r="C228" s="289" t="s">
        <v>180</v>
      </c>
      <c r="D228" s="289"/>
      <c r="E228" s="289"/>
      <c r="F228" s="289"/>
      <c r="G228" s="289"/>
      <c r="H228" s="289"/>
      <c r="I228" s="70"/>
      <c r="J228" s="57"/>
      <c r="K228" s="39"/>
      <c r="L228" s="39"/>
      <c r="M228" s="73"/>
      <c r="N228" s="74"/>
      <c r="O228" s="39"/>
      <c r="P228" s="39"/>
      <c r="Q228" s="58"/>
    </row>
    <row r="229" spans="1:17">
      <c r="A229" s="285"/>
      <c r="B229" s="288">
        <v>56</v>
      </c>
      <c r="C229" s="290" t="s">
        <v>232</v>
      </c>
      <c r="D229" s="290"/>
      <c r="E229" s="290"/>
      <c r="F229" s="290"/>
      <c r="G229" s="290"/>
      <c r="H229" s="290"/>
      <c r="I229" s="69">
        <f>50+28</f>
        <v>78</v>
      </c>
      <c r="J229" s="55" t="s">
        <v>164</v>
      </c>
      <c r="K229" s="36">
        <v>1000</v>
      </c>
      <c r="L229" s="36">
        <f t="shared" ref="L229" si="145">I229*K229</f>
        <v>78000</v>
      </c>
      <c r="M229" s="71">
        <v>50</v>
      </c>
      <c r="N229" s="72" t="s">
        <v>164</v>
      </c>
      <c r="O229" s="36">
        <v>1000</v>
      </c>
      <c r="P229" s="36">
        <f t="shared" ref="P229" si="146">M229*O229</f>
        <v>50000</v>
      </c>
      <c r="Q229" s="58"/>
    </row>
    <row r="230" spans="1:17">
      <c r="A230" s="37"/>
      <c r="B230" s="52"/>
      <c r="C230" s="290" t="s">
        <v>233</v>
      </c>
      <c r="D230" s="290"/>
      <c r="E230" s="290"/>
      <c r="F230" s="290"/>
      <c r="G230" s="290"/>
      <c r="H230" s="290"/>
      <c r="I230" s="70"/>
      <c r="J230" s="57"/>
      <c r="K230" s="39"/>
      <c r="L230" s="39"/>
      <c r="M230" s="73"/>
      <c r="N230" s="74"/>
      <c r="O230" s="39"/>
      <c r="P230" s="39"/>
      <c r="Q230" s="58"/>
    </row>
    <row r="231" spans="1:17">
      <c r="A231" s="285"/>
      <c r="B231" s="285">
        <v>57</v>
      </c>
      <c r="C231" s="291" t="s">
        <v>232</v>
      </c>
      <c r="D231" s="291"/>
      <c r="E231" s="291"/>
      <c r="F231" s="291"/>
      <c r="G231" s="291"/>
      <c r="H231" s="291"/>
      <c r="I231" s="69">
        <v>70</v>
      </c>
      <c r="J231" s="55" t="s">
        <v>164</v>
      </c>
      <c r="K231" s="36">
        <v>2000</v>
      </c>
      <c r="L231" s="36">
        <f t="shared" ref="L231" si="147">I231*K231</f>
        <v>140000</v>
      </c>
      <c r="M231" s="71">
        <v>70</v>
      </c>
      <c r="N231" s="72" t="s">
        <v>164</v>
      </c>
      <c r="O231" s="36">
        <v>2000</v>
      </c>
      <c r="P231" s="36">
        <f t="shared" ref="P231" si="148">M231*O231</f>
        <v>140000</v>
      </c>
      <c r="Q231" s="58"/>
    </row>
    <row r="232" spans="1:17">
      <c r="A232" s="37"/>
      <c r="B232" s="52"/>
      <c r="C232" s="289" t="s">
        <v>234</v>
      </c>
      <c r="D232" s="289"/>
      <c r="E232" s="289"/>
      <c r="F232" s="289"/>
      <c r="G232" s="289"/>
      <c r="H232" s="289"/>
      <c r="I232" s="70"/>
      <c r="J232" s="57"/>
      <c r="K232" s="39"/>
      <c r="L232" s="39"/>
      <c r="M232" s="73"/>
      <c r="N232" s="74"/>
      <c r="O232" s="39"/>
      <c r="P232" s="39"/>
      <c r="Q232" s="58"/>
    </row>
    <row r="233" spans="1:17">
      <c r="A233" s="285"/>
      <c r="B233" s="285">
        <v>58</v>
      </c>
      <c r="C233" s="290" t="s">
        <v>232</v>
      </c>
      <c r="D233" s="290"/>
      <c r="E233" s="290"/>
      <c r="F233" s="290"/>
      <c r="G233" s="290"/>
      <c r="H233" s="290"/>
      <c r="I233" s="69">
        <v>187</v>
      </c>
      <c r="J233" s="55" t="s">
        <v>164</v>
      </c>
      <c r="K233" s="36">
        <v>250</v>
      </c>
      <c r="L233" s="36">
        <f t="shared" ref="L233" si="149">I233*K233</f>
        <v>46750</v>
      </c>
      <c r="M233" s="71">
        <v>184</v>
      </c>
      <c r="N233" s="72" t="s">
        <v>164</v>
      </c>
      <c r="O233" s="36">
        <v>250</v>
      </c>
      <c r="P233" s="36">
        <f t="shared" ref="P233" si="150">M233*O233</f>
        <v>46000</v>
      </c>
      <c r="Q233" s="58"/>
    </row>
    <row r="234" spans="1:17">
      <c r="A234" s="37"/>
      <c r="B234" s="37"/>
      <c r="C234" s="290" t="s">
        <v>235</v>
      </c>
      <c r="D234" s="290"/>
      <c r="E234" s="290"/>
      <c r="F234" s="290"/>
      <c r="G234" s="290"/>
      <c r="H234" s="290"/>
      <c r="I234" s="70"/>
      <c r="J234" s="57"/>
      <c r="K234" s="39"/>
      <c r="L234" s="39"/>
      <c r="M234" s="73"/>
      <c r="N234" s="74"/>
      <c r="O234" s="39"/>
      <c r="P234" s="39"/>
      <c r="Q234" s="58"/>
    </row>
    <row r="235" spans="1:17">
      <c r="A235" s="285"/>
      <c r="B235" s="288">
        <v>59</v>
      </c>
      <c r="C235" s="291" t="s">
        <v>232</v>
      </c>
      <c r="D235" s="291"/>
      <c r="E235" s="291"/>
      <c r="F235" s="291"/>
      <c r="G235" s="291"/>
      <c r="H235" s="291"/>
      <c r="I235" s="69">
        <v>20000</v>
      </c>
      <c r="J235" s="55" t="s">
        <v>164</v>
      </c>
      <c r="K235" s="36">
        <v>300</v>
      </c>
      <c r="L235" s="36">
        <f t="shared" ref="L235" si="151">I235*K235</f>
        <v>6000000</v>
      </c>
      <c r="M235" s="71">
        <v>20070</v>
      </c>
      <c r="N235" s="72" t="s">
        <v>164</v>
      </c>
      <c r="O235" s="36">
        <v>300</v>
      </c>
      <c r="P235" s="36">
        <f t="shared" ref="P235" si="152">M235*O235</f>
        <v>6021000</v>
      </c>
      <c r="Q235" s="58"/>
    </row>
    <row r="236" spans="1:17">
      <c r="A236" s="37"/>
      <c r="B236" s="52"/>
      <c r="C236" s="289" t="s">
        <v>236</v>
      </c>
      <c r="D236" s="289"/>
      <c r="E236" s="289"/>
      <c r="F236" s="289"/>
      <c r="G236" s="289"/>
      <c r="H236" s="289"/>
      <c r="I236" s="70"/>
      <c r="J236" s="57"/>
      <c r="K236" s="39"/>
      <c r="L236" s="39"/>
      <c r="M236" s="73"/>
      <c r="N236" s="74"/>
      <c r="O236" s="39"/>
      <c r="P236" s="39"/>
      <c r="Q236" s="58"/>
    </row>
    <row r="237" spans="1:17">
      <c r="A237" s="285"/>
      <c r="B237" s="285">
        <v>60</v>
      </c>
      <c r="C237" s="291" t="s">
        <v>232</v>
      </c>
      <c r="D237" s="291"/>
      <c r="E237" s="291"/>
      <c r="F237" s="291"/>
      <c r="G237" s="291"/>
      <c r="H237" s="291"/>
      <c r="I237" s="69">
        <v>2000</v>
      </c>
      <c r="J237" s="55" t="s">
        <v>164</v>
      </c>
      <c r="K237" s="36">
        <v>600</v>
      </c>
      <c r="L237" s="36">
        <f t="shared" ref="L237" si="153">I237*K237</f>
        <v>1200000</v>
      </c>
      <c r="M237" s="71">
        <v>2000</v>
      </c>
      <c r="N237" s="72" t="s">
        <v>164</v>
      </c>
      <c r="O237" s="36">
        <v>600</v>
      </c>
      <c r="P237" s="36">
        <f t="shared" ref="P237" si="154">M237*O237</f>
        <v>1200000</v>
      </c>
      <c r="Q237" s="58"/>
    </row>
    <row r="238" spans="1:17">
      <c r="A238" s="37"/>
      <c r="B238" s="52"/>
      <c r="C238" s="289" t="s">
        <v>237</v>
      </c>
      <c r="D238" s="289"/>
      <c r="E238" s="289"/>
      <c r="F238" s="289"/>
      <c r="G238" s="289"/>
      <c r="H238" s="289"/>
      <c r="I238" s="70"/>
      <c r="J238" s="57"/>
      <c r="K238" s="39"/>
      <c r="L238" s="39"/>
      <c r="M238" s="73"/>
      <c r="N238" s="74"/>
      <c r="O238" s="39"/>
      <c r="P238" s="39"/>
      <c r="Q238" s="58"/>
    </row>
    <row r="239" spans="1:17">
      <c r="A239" s="285"/>
      <c r="B239" s="285">
        <v>61</v>
      </c>
      <c r="C239" s="290" t="s">
        <v>238</v>
      </c>
      <c r="D239" s="290"/>
      <c r="E239" s="290"/>
      <c r="F239" s="290"/>
      <c r="G239" s="290"/>
      <c r="H239" s="290"/>
      <c r="I239" s="69">
        <v>60</v>
      </c>
      <c r="J239" s="55" t="s">
        <v>182</v>
      </c>
      <c r="K239" s="36">
        <v>12500</v>
      </c>
      <c r="L239" s="36">
        <f t="shared" ref="L239" si="155">I239*K239</f>
        <v>750000</v>
      </c>
      <c r="M239" s="71">
        <v>60</v>
      </c>
      <c r="N239" s="72" t="s">
        <v>182</v>
      </c>
      <c r="O239" s="36">
        <v>12500</v>
      </c>
      <c r="P239" s="36">
        <f t="shared" ref="P239" si="156">M239*O239</f>
        <v>750000</v>
      </c>
      <c r="Q239" s="58"/>
    </row>
    <row r="240" spans="1:17">
      <c r="A240" s="37"/>
      <c r="B240" s="37"/>
      <c r="C240" s="290" t="s">
        <v>239</v>
      </c>
      <c r="D240" s="290"/>
      <c r="E240" s="290"/>
      <c r="F240" s="290"/>
      <c r="G240" s="290"/>
      <c r="H240" s="290"/>
      <c r="I240" s="70"/>
      <c r="J240" s="57"/>
      <c r="K240" s="39"/>
      <c r="L240" s="39"/>
      <c r="M240" s="73"/>
      <c r="N240" s="74"/>
      <c r="O240" s="39"/>
      <c r="P240" s="39"/>
      <c r="Q240" s="58"/>
    </row>
    <row r="241" spans="1:17">
      <c r="A241" s="285"/>
      <c r="B241" s="288">
        <v>62</v>
      </c>
      <c r="C241" s="291" t="s">
        <v>238</v>
      </c>
      <c r="D241" s="291"/>
      <c r="E241" s="291"/>
      <c r="F241" s="291"/>
      <c r="G241" s="291"/>
      <c r="H241" s="291"/>
      <c r="I241" s="69">
        <v>24</v>
      </c>
      <c r="J241" s="55" t="s">
        <v>182</v>
      </c>
      <c r="K241" s="36">
        <v>5500</v>
      </c>
      <c r="L241" s="36">
        <f t="shared" ref="L241" si="157">I241*K241</f>
        <v>132000</v>
      </c>
      <c r="M241" s="71">
        <v>24</v>
      </c>
      <c r="N241" s="72" t="s">
        <v>182</v>
      </c>
      <c r="O241" s="36">
        <v>5500</v>
      </c>
      <c r="P241" s="36">
        <f t="shared" ref="P241" si="158">M241*O241</f>
        <v>132000</v>
      </c>
      <c r="Q241" s="58"/>
    </row>
    <row r="242" spans="1:17">
      <c r="A242" s="37"/>
      <c r="B242" s="52"/>
      <c r="C242" s="289" t="s">
        <v>240</v>
      </c>
      <c r="D242" s="289"/>
      <c r="E242" s="289"/>
      <c r="F242" s="289"/>
      <c r="G242" s="289"/>
      <c r="H242" s="289"/>
      <c r="I242" s="70"/>
      <c r="J242" s="57"/>
      <c r="K242" s="39"/>
      <c r="L242" s="39"/>
      <c r="M242" s="73"/>
      <c r="N242" s="74"/>
      <c r="O242" s="39"/>
      <c r="P242" s="39"/>
      <c r="Q242" s="58"/>
    </row>
    <row r="243" spans="1:17">
      <c r="A243" s="285"/>
      <c r="B243" s="285">
        <v>63</v>
      </c>
      <c r="C243" s="290" t="s">
        <v>241</v>
      </c>
      <c r="D243" s="290"/>
      <c r="E243" s="290"/>
      <c r="F243" s="290"/>
      <c r="G243" s="290"/>
      <c r="H243" s="290"/>
      <c r="I243" s="69">
        <v>250</v>
      </c>
      <c r="J243" s="55" t="s">
        <v>182</v>
      </c>
      <c r="K243" s="36">
        <v>5000</v>
      </c>
      <c r="L243" s="36">
        <f t="shared" ref="L243" si="159">I243*K243</f>
        <v>1250000</v>
      </c>
      <c r="M243" s="71">
        <v>250</v>
      </c>
      <c r="N243" s="72" t="s">
        <v>182</v>
      </c>
      <c r="O243" s="36">
        <v>5000</v>
      </c>
      <c r="P243" s="36">
        <f t="shared" ref="P243" si="160">M243*O243</f>
        <v>1250000</v>
      </c>
      <c r="Q243" s="58"/>
    </row>
    <row r="244" spans="1:17">
      <c r="A244" s="37"/>
      <c r="B244" s="52"/>
      <c r="C244" s="290" t="s">
        <v>180</v>
      </c>
      <c r="D244" s="290"/>
      <c r="E244" s="290"/>
      <c r="F244" s="290"/>
      <c r="G244" s="290"/>
      <c r="H244" s="290"/>
      <c r="I244" s="70"/>
      <c r="J244" s="57"/>
      <c r="K244" s="39"/>
      <c r="L244" s="39"/>
      <c r="M244" s="73"/>
      <c r="N244" s="74"/>
      <c r="O244" s="39"/>
      <c r="P244" s="39"/>
      <c r="Q244" s="58"/>
    </row>
    <row r="245" spans="1:17">
      <c r="A245" s="285"/>
      <c r="B245" s="285">
        <v>64</v>
      </c>
      <c r="C245" s="291" t="s">
        <v>242</v>
      </c>
      <c r="D245" s="291"/>
      <c r="E245" s="291"/>
      <c r="F245" s="291"/>
      <c r="G245" s="291"/>
      <c r="H245" s="291"/>
      <c r="I245" s="69">
        <v>50</v>
      </c>
      <c r="J245" s="55" t="s">
        <v>182</v>
      </c>
      <c r="K245" s="36">
        <v>20000</v>
      </c>
      <c r="L245" s="36">
        <f t="shared" ref="L245" si="161">I245*K245</f>
        <v>1000000</v>
      </c>
      <c r="M245" s="71">
        <v>50</v>
      </c>
      <c r="N245" s="72" t="s">
        <v>182</v>
      </c>
      <c r="O245" s="36">
        <v>20000</v>
      </c>
      <c r="P245" s="36">
        <f t="shared" ref="P245" si="162">M245*O245</f>
        <v>1000000</v>
      </c>
      <c r="Q245" s="58"/>
    </row>
    <row r="246" spans="1:17">
      <c r="A246" s="37"/>
      <c r="B246" s="37"/>
      <c r="C246" s="289" t="s">
        <v>180</v>
      </c>
      <c r="D246" s="289"/>
      <c r="E246" s="289"/>
      <c r="F246" s="289"/>
      <c r="G246" s="289"/>
      <c r="H246" s="289"/>
      <c r="I246" s="70"/>
      <c r="J246" s="57"/>
      <c r="K246" s="39"/>
      <c r="L246" s="39"/>
      <c r="M246" s="73"/>
      <c r="N246" s="74"/>
      <c r="O246" s="39"/>
      <c r="P246" s="39"/>
      <c r="Q246" s="58"/>
    </row>
    <row r="247" spans="1:17">
      <c r="A247" s="285"/>
      <c r="B247" s="288">
        <v>65</v>
      </c>
      <c r="C247" s="290" t="s">
        <v>243</v>
      </c>
      <c r="D247" s="290"/>
      <c r="E247" s="290"/>
      <c r="F247" s="290"/>
      <c r="G247" s="290"/>
      <c r="H247" s="290"/>
      <c r="I247" s="69">
        <v>52</v>
      </c>
      <c r="J247" s="55" t="s">
        <v>168</v>
      </c>
      <c r="K247" s="36">
        <v>6500</v>
      </c>
      <c r="L247" s="36">
        <f t="shared" ref="L247" si="163">I247*K247</f>
        <v>338000</v>
      </c>
      <c r="M247" s="71">
        <v>52</v>
      </c>
      <c r="N247" s="72" t="s">
        <v>168</v>
      </c>
      <c r="O247" s="36">
        <v>6500</v>
      </c>
      <c r="P247" s="36">
        <f t="shared" ref="P247" si="164">M247*O247</f>
        <v>338000</v>
      </c>
      <c r="Q247" s="58"/>
    </row>
    <row r="248" spans="1:17">
      <c r="A248" s="37"/>
      <c r="B248" s="52"/>
      <c r="C248" s="290" t="s">
        <v>180</v>
      </c>
      <c r="D248" s="290"/>
      <c r="E248" s="290"/>
      <c r="F248" s="290"/>
      <c r="G248" s="290"/>
      <c r="H248" s="290"/>
      <c r="I248" s="70"/>
      <c r="J248" s="57"/>
      <c r="K248" s="39"/>
      <c r="L248" s="39"/>
      <c r="M248" s="73"/>
      <c r="N248" s="74"/>
      <c r="O248" s="39"/>
      <c r="P248" s="39"/>
      <c r="Q248" s="58"/>
    </row>
    <row r="249" spans="1:17">
      <c r="A249" s="285"/>
      <c r="B249" s="285">
        <v>66</v>
      </c>
      <c r="C249" s="291" t="s">
        <v>244</v>
      </c>
      <c r="D249" s="291"/>
      <c r="E249" s="291"/>
      <c r="F249" s="291"/>
      <c r="G249" s="291"/>
      <c r="H249" s="291"/>
      <c r="I249" s="69">
        <v>200</v>
      </c>
      <c r="J249" s="55" t="s">
        <v>245</v>
      </c>
      <c r="K249" s="36">
        <v>3000</v>
      </c>
      <c r="L249" s="36">
        <f t="shared" ref="L249" si="165">I249*K249</f>
        <v>600000</v>
      </c>
      <c r="M249" s="71">
        <v>200</v>
      </c>
      <c r="N249" s="72" t="s">
        <v>245</v>
      </c>
      <c r="O249" s="36">
        <v>3000</v>
      </c>
      <c r="P249" s="36">
        <f t="shared" ref="P249" si="166">M249*O249</f>
        <v>600000</v>
      </c>
      <c r="Q249" s="58"/>
    </row>
    <row r="250" spans="1:17">
      <c r="A250" s="37"/>
      <c r="B250" s="52"/>
      <c r="C250" s="289" t="s">
        <v>239</v>
      </c>
      <c r="D250" s="289"/>
      <c r="E250" s="289"/>
      <c r="F250" s="289"/>
      <c r="G250" s="289"/>
      <c r="H250" s="289"/>
      <c r="I250" s="70"/>
      <c r="J250" s="57"/>
      <c r="K250" s="39"/>
      <c r="L250" s="39"/>
      <c r="M250" s="73"/>
      <c r="N250" s="74"/>
      <c r="O250" s="39"/>
      <c r="P250" s="39"/>
      <c r="Q250" s="58"/>
    </row>
    <row r="251" spans="1:17">
      <c r="A251" s="285"/>
      <c r="B251" s="285">
        <v>67</v>
      </c>
      <c r="C251" s="290" t="s">
        <v>246</v>
      </c>
      <c r="D251" s="290"/>
      <c r="E251" s="290"/>
      <c r="F251" s="290"/>
      <c r="G251" s="290"/>
      <c r="H251" s="290"/>
      <c r="I251" s="69">
        <v>1500</v>
      </c>
      <c r="J251" s="55" t="s">
        <v>245</v>
      </c>
      <c r="K251" s="36">
        <v>1750</v>
      </c>
      <c r="L251" s="36">
        <f t="shared" ref="L251" si="167">I251*K251</f>
        <v>2625000</v>
      </c>
      <c r="M251" s="71">
        <v>1500</v>
      </c>
      <c r="N251" s="72" t="s">
        <v>245</v>
      </c>
      <c r="O251" s="36">
        <v>1750</v>
      </c>
      <c r="P251" s="36">
        <f t="shared" ref="P251" si="168">M251*O251</f>
        <v>2625000</v>
      </c>
      <c r="Q251" s="58"/>
    </row>
    <row r="252" spans="1:17">
      <c r="A252" s="37"/>
      <c r="B252" s="37"/>
      <c r="C252" s="290" t="s">
        <v>247</v>
      </c>
      <c r="D252" s="290"/>
      <c r="E252" s="290"/>
      <c r="F252" s="290"/>
      <c r="G252" s="290"/>
      <c r="H252" s="290"/>
      <c r="I252" s="70"/>
      <c r="J252" s="57"/>
      <c r="K252" s="39"/>
      <c r="L252" s="39"/>
      <c r="M252" s="73"/>
      <c r="N252" s="74"/>
      <c r="O252" s="39"/>
      <c r="P252" s="39"/>
      <c r="Q252" s="58"/>
    </row>
    <row r="253" spans="1:17">
      <c r="A253" s="285"/>
      <c r="B253" s="288">
        <v>68</v>
      </c>
      <c r="C253" s="291" t="s">
        <v>248</v>
      </c>
      <c r="D253" s="291"/>
      <c r="E253" s="291"/>
      <c r="F253" s="291"/>
      <c r="G253" s="291"/>
      <c r="H253" s="291"/>
      <c r="I253" s="69">
        <v>120</v>
      </c>
      <c r="J253" s="55" t="s">
        <v>249</v>
      </c>
      <c r="K253" s="36">
        <v>5000</v>
      </c>
      <c r="L253" s="36">
        <f t="shared" ref="L253" si="169">I253*K253</f>
        <v>600000</v>
      </c>
      <c r="M253" s="71">
        <v>120</v>
      </c>
      <c r="N253" s="72" t="s">
        <v>249</v>
      </c>
      <c r="O253" s="36">
        <v>5000</v>
      </c>
      <c r="P253" s="36">
        <f t="shared" ref="P253" si="170">M253*O253</f>
        <v>600000</v>
      </c>
      <c r="Q253" s="58"/>
    </row>
    <row r="254" spans="1:17">
      <c r="A254" s="37"/>
      <c r="B254" s="52"/>
      <c r="C254" s="289" t="s">
        <v>180</v>
      </c>
      <c r="D254" s="289"/>
      <c r="E254" s="289"/>
      <c r="F254" s="289"/>
      <c r="G254" s="289"/>
      <c r="H254" s="289"/>
      <c r="I254" s="70"/>
      <c r="J254" s="57"/>
      <c r="K254" s="39"/>
      <c r="L254" s="39"/>
      <c r="M254" s="73"/>
      <c r="N254" s="74"/>
      <c r="O254" s="39"/>
      <c r="P254" s="39"/>
      <c r="Q254" s="58"/>
    </row>
    <row r="255" spans="1:17">
      <c r="A255" s="285"/>
      <c r="B255" s="285">
        <v>69</v>
      </c>
      <c r="C255" s="290" t="s">
        <v>250</v>
      </c>
      <c r="D255" s="290"/>
      <c r="E255" s="290"/>
      <c r="F255" s="290"/>
      <c r="G255" s="290"/>
      <c r="H255" s="290"/>
      <c r="I255" s="69">
        <v>50</v>
      </c>
      <c r="J255" s="55" t="s">
        <v>249</v>
      </c>
      <c r="K255" s="36">
        <v>8500</v>
      </c>
      <c r="L255" s="36">
        <f t="shared" ref="L255" si="171">I255*K255</f>
        <v>425000</v>
      </c>
      <c r="M255" s="71">
        <v>50</v>
      </c>
      <c r="N255" s="72" t="s">
        <v>249</v>
      </c>
      <c r="O255" s="36">
        <v>8500</v>
      </c>
      <c r="P255" s="36">
        <f t="shared" ref="P255" si="172">M255*O255</f>
        <v>425000</v>
      </c>
      <c r="Q255" s="58"/>
    </row>
    <row r="256" spans="1:17">
      <c r="A256" s="37"/>
      <c r="B256" s="52"/>
      <c r="C256" s="290" t="s">
        <v>180</v>
      </c>
      <c r="D256" s="290"/>
      <c r="E256" s="290"/>
      <c r="F256" s="290"/>
      <c r="G256" s="290"/>
      <c r="H256" s="290"/>
      <c r="I256" s="70"/>
      <c r="J256" s="57"/>
      <c r="K256" s="39"/>
      <c r="L256" s="39"/>
      <c r="M256" s="73"/>
      <c r="N256" s="74"/>
      <c r="O256" s="39"/>
      <c r="P256" s="39"/>
      <c r="Q256" s="58"/>
    </row>
    <row r="257" spans="1:17">
      <c r="A257" s="285"/>
      <c r="B257" s="285">
        <v>70</v>
      </c>
      <c r="C257" s="291" t="s">
        <v>251</v>
      </c>
      <c r="D257" s="291"/>
      <c r="E257" s="291"/>
      <c r="F257" s="291"/>
      <c r="G257" s="291"/>
      <c r="H257" s="291"/>
      <c r="I257" s="69">
        <v>75</v>
      </c>
      <c r="J257" s="55" t="s">
        <v>182</v>
      </c>
      <c r="K257" s="36">
        <v>35000</v>
      </c>
      <c r="L257" s="36">
        <f t="shared" ref="L257" si="173">I257*K257</f>
        <v>2625000</v>
      </c>
      <c r="M257" s="71">
        <v>75</v>
      </c>
      <c r="N257" s="72" t="s">
        <v>182</v>
      </c>
      <c r="O257" s="36">
        <v>35000</v>
      </c>
      <c r="P257" s="36">
        <f t="shared" ref="P257" si="174">M257*O257</f>
        <v>2625000</v>
      </c>
      <c r="Q257" s="58"/>
    </row>
    <row r="258" spans="1:17">
      <c r="A258" s="37"/>
      <c r="B258" s="37"/>
      <c r="C258" s="289" t="s">
        <v>252</v>
      </c>
      <c r="D258" s="289"/>
      <c r="E258" s="289"/>
      <c r="F258" s="289"/>
      <c r="G258" s="289"/>
      <c r="H258" s="289"/>
      <c r="I258" s="70"/>
      <c r="J258" s="57"/>
      <c r="K258" s="39"/>
      <c r="L258" s="39"/>
      <c r="M258" s="73"/>
      <c r="N258" s="74"/>
      <c r="O258" s="39"/>
      <c r="P258" s="39"/>
      <c r="Q258" s="58"/>
    </row>
    <row r="259" spans="1:17">
      <c r="A259" s="285"/>
      <c r="B259" s="288">
        <v>71</v>
      </c>
      <c r="C259" s="290" t="s">
        <v>251</v>
      </c>
      <c r="D259" s="290"/>
      <c r="E259" s="290"/>
      <c r="F259" s="290"/>
      <c r="G259" s="290"/>
      <c r="H259" s="290"/>
      <c r="I259" s="69">
        <v>25</v>
      </c>
      <c r="J259" s="55" t="s">
        <v>182</v>
      </c>
      <c r="K259" s="36">
        <v>25000</v>
      </c>
      <c r="L259" s="36">
        <f t="shared" ref="L259" si="175">I259*K259</f>
        <v>625000</v>
      </c>
      <c r="M259" s="71">
        <v>25</v>
      </c>
      <c r="N259" s="72" t="s">
        <v>182</v>
      </c>
      <c r="O259" s="36">
        <v>25000</v>
      </c>
      <c r="P259" s="36">
        <f t="shared" ref="P259" si="176">M259*O259</f>
        <v>625000</v>
      </c>
      <c r="Q259" s="58"/>
    </row>
    <row r="260" spans="1:17">
      <c r="A260" s="37"/>
      <c r="B260" s="52"/>
      <c r="C260" s="290" t="s">
        <v>253</v>
      </c>
      <c r="D260" s="290"/>
      <c r="E260" s="290"/>
      <c r="F260" s="290"/>
      <c r="G260" s="290"/>
      <c r="H260" s="290"/>
      <c r="I260" s="70"/>
      <c r="J260" s="57"/>
      <c r="K260" s="39"/>
      <c r="L260" s="39"/>
      <c r="M260" s="73"/>
      <c r="N260" s="74"/>
      <c r="O260" s="39"/>
      <c r="P260" s="39"/>
      <c r="Q260" s="58"/>
    </row>
    <row r="261" spans="1:17">
      <c r="A261" s="285"/>
      <c r="B261" s="285">
        <v>72</v>
      </c>
      <c r="C261" s="291" t="s">
        <v>254</v>
      </c>
      <c r="D261" s="291"/>
      <c r="E261" s="291"/>
      <c r="F261" s="291"/>
      <c r="G261" s="291"/>
      <c r="H261" s="291"/>
      <c r="I261" s="69">
        <v>300</v>
      </c>
      <c r="J261" s="55" t="s">
        <v>182</v>
      </c>
      <c r="K261" s="36">
        <v>75000</v>
      </c>
      <c r="L261" s="36">
        <f t="shared" ref="L261" si="177">I261*K261</f>
        <v>22500000</v>
      </c>
      <c r="M261" s="71">
        <v>300</v>
      </c>
      <c r="N261" s="72" t="s">
        <v>182</v>
      </c>
      <c r="O261" s="36">
        <v>75000</v>
      </c>
      <c r="P261" s="36">
        <f t="shared" ref="P261" si="178">M261*O261</f>
        <v>22500000</v>
      </c>
      <c r="Q261" s="58"/>
    </row>
    <row r="262" spans="1:17">
      <c r="A262" s="37"/>
      <c r="B262" s="52"/>
      <c r="C262" s="289" t="s">
        <v>255</v>
      </c>
      <c r="D262" s="289"/>
      <c r="E262" s="289"/>
      <c r="F262" s="289"/>
      <c r="G262" s="289"/>
      <c r="H262" s="289"/>
      <c r="I262" s="70"/>
      <c r="J262" s="57"/>
      <c r="K262" s="39"/>
      <c r="L262" s="39"/>
      <c r="M262" s="73"/>
      <c r="N262" s="74"/>
      <c r="O262" s="39"/>
      <c r="P262" s="39"/>
      <c r="Q262" s="58"/>
    </row>
    <row r="263" spans="1:17">
      <c r="A263" s="285"/>
      <c r="B263" s="285">
        <v>73</v>
      </c>
      <c r="C263" s="291" t="s">
        <v>256</v>
      </c>
      <c r="D263" s="291"/>
      <c r="E263" s="291"/>
      <c r="F263" s="291"/>
      <c r="G263" s="291"/>
      <c r="H263" s="291"/>
      <c r="I263" s="69">
        <v>12</v>
      </c>
      <c r="J263" s="55" t="s">
        <v>257</v>
      </c>
      <c r="K263" s="36">
        <v>45000</v>
      </c>
      <c r="L263" s="36">
        <f t="shared" ref="L263" si="179">I263*K263</f>
        <v>540000</v>
      </c>
      <c r="M263" s="71">
        <v>12</v>
      </c>
      <c r="N263" s="72" t="s">
        <v>257</v>
      </c>
      <c r="O263" s="36">
        <v>45000</v>
      </c>
      <c r="P263" s="36">
        <f t="shared" ref="P263" si="180">M263*O263</f>
        <v>540000</v>
      </c>
      <c r="Q263" s="58"/>
    </row>
    <row r="264" spans="1:17">
      <c r="A264" s="37"/>
      <c r="B264" s="37"/>
      <c r="C264" s="289" t="s">
        <v>180</v>
      </c>
      <c r="D264" s="289"/>
      <c r="E264" s="289"/>
      <c r="F264" s="289"/>
      <c r="G264" s="289"/>
      <c r="H264" s="289"/>
      <c r="I264" s="70"/>
      <c r="J264" s="57"/>
      <c r="K264" s="39"/>
      <c r="L264" s="39"/>
      <c r="M264" s="73"/>
      <c r="N264" s="74"/>
      <c r="O264" s="39"/>
      <c r="P264" s="39"/>
      <c r="Q264" s="58"/>
    </row>
    <row r="265" spans="1:17">
      <c r="A265" s="285"/>
      <c r="B265" s="288">
        <v>74</v>
      </c>
      <c r="C265" s="290" t="s">
        <v>258</v>
      </c>
      <c r="D265" s="290"/>
      <c r="E265" s="290"/>
      <c r="F265" s="290"/>
      <c r="G265" s="290"/>
      <c r="H265" s="290"/>
      <c r="I265" s="69">
        <v>2000</v>
      </c>
      <c r="J265" s="55" t="s">
        <v>164</v>
      </c>
      <c r="K265" s="36">
        <v>700</v>
      </c>
      <c r="L265" s="36">
        <f t="shared" ref="L265" si="181">I265*K265</f>
        <v>1400000</v>
      </c>
      <c r="M265" s="71">
        <v>2000</v>
      </c>
      <c r="N265" s="72" t="s">
        <v>164</v>
      </c>
      <c r="O265" s="36">
        <v>700</v>
      </c>
      <c r="P265" s="36">
        <f t="shared" ref="P265" si="182">M265*O265</f>
        <v>1400000</v>
      </c>
      <c r="Q265" s="58"/>
    </row>
    <row r="266" spans="1:17">
      <c r="A266" s="37"/>
      <c r="B266" s="52"/>
      <c r="C266" s="290" t="s">
        <v>259</v>
      </c>
      <c r="D266" s="290"/>
      <c r="E266" s="290"/>
      <c r="F266" s="290"/>
      <c r="G266" s="290"/>
      <c r="H266" s="290"/>
      <c r="I266" s="70"/>
      <c r="J266" s="57"/>
      <c r="K266" s="39"/>
      <c r="L266" s="39"/>
      <c r="M266" s="73"/>
      <c r="N266" s="74"/>
      <c r="O266" s="39"/>
      <c r="P266" s="39"/>
      <c r="Q266" s="58"/>
    </row>
    <row r="267" spans="1:17">
      <c r="A267" s="285"/>
      <c r="B267" s="285">
        <v>75</v>
      </c>
      <c r="C267" s="291" t="s">
        <v>260</v>
      </c>
      <c r="D267" s="291"/>
      <c r="E267" s="291"/>
      <c r="F267" s="291"/>
      <c r="G267" s="291"/>
      <c r="H267" s="291"/>
      <c r="I267" s="69">
        <v>3000</v>
      </c>
      <c r="J267" s="55" t="s">
        <v>164</v>
      </c>
      <c r="K267" s="36">
        <v>500</v>
      </c>
      <c r="L267" s="36">
        <f t="shared" ref="L267" si="183">I267*K267</f>
        <v>1500000</v>
      </c>
      <c r="M267" s="71">
        <v>3000</v>
      </c>
      <c r="N267" s="72" t="s">
        <v>164</v>
      </c>
      <c r="O267" s="36">
        <v>500</v>
      </c>
      <c r="P267" s="36">
        <f t="shared" ref="P267" si="184">M267*O267</f>
        <v>1500000</v>
      </c>
      <c r="Q267" s="58"/>
    </row>
    <row r="268" spans="1:17">
      <c r="A268" s="37"/>
      <c r="B268" s="52"/>
      <c r="C268" s="289" t="s">
        <v>180</v>
      </c>
      <c r="D268" s="289"/>
      <c r="E268" s="289"/>
      <c r="F268" s="289"/>
      <c r="G268" s="289"/>
      <c r="H268" s="289"/>
      <c r="I268" s="70"/>
      <c r="J268" s="57"/>
      <c r="K268" s="39"/>
      <c r="L268" s="39"/>
      <c r="M268" s="73"/>
      <c r="N268" s="74"/>
      <c r="O268" s="39"/>
      <c r="P268" s="39"/>
      <c r="Q268" s="58"/>
    </row>
    <row r="269" spans="1:17">
      <c r="A269" s="285"/>
      <c r="B269" s="285">
        <v>76</v>
      </c>
      <c r="C269" s="290" t="s">
        <v>261</v>
      </c>
      <c r="D269" s="290"/>
      <c r="E269" s="290"/>
      <c r="F269" s="290"/>
      <c r="G269" s="290"/>
      <c r="H269" s="290"/>
      <c r="I269" s="69">
        <v>240</v>
      </c>
      <c r="J269" s="55" t="s">
        <v>164</v>
      </c>
      <c r="K269" s="36">
        <v>15000</v>
      </c>
      <c r="L269" s="36">
        <f t="shared" ref="L269" si="185">I269*K269</f>
        <v>3600000</v>
      </c>
      <c r="M269" s="71">
        <v>240</v>
      </c>
      <c r="N269" s="72" t="s">
        <v>164</v>
      </c>
      <c r="O269" s="36">
        <v>15000</v>
      </c>
      <c r="P269" s="36">
        <f t="shared" ref="P269" si="186">M269*O269</f>
        <v>3600000</v>
      </c>
      <c r="Q269" s="58"/>
    </row>
    <row r="270" spans="1:17">
      <c r="A270" s="37"/>
      <c r="B270" s="37"/>
      <c r="C270" s="290" t="s">
        <v>180</v>
      </c>
      <c r="D270" s="290"/>
      <c r="E270" s="290"/>
      <c r="F270" s="290"/>
      <c r="G270" s="290"/>
      <c r="H270" s="290"/>
      <c r="I270" s="70"/>
      <c r="J270" s="57"/>
      <c r="K270" s="39"/>
      <c r="L270" s="39"/>
      <c r="M270" s="73"/>
      <c r="N270" s="74"/>
      <c r="O270" s="39"/>
      <c r="P270" s="39"/>
      <c r="Q270" s="58"/>
    </row>
    <row r="271" spans="1:17">
      <c r="A271" s="285"/>
      <c r="B271" s="288">
        <v>77</v>
      </c>
      <c r="C271" s="291" t="s">
        <v>262</v>
      </c>
      <c r="D271" s="291"/>
      <c r="E271" s="291"/>
      <c r="F271" s="291"/>
      <c r="G271" s="291"/>
      <c r="H271" s="291"/>
      <c r="I271" s="69">
        <v>20</v>
      </c>
      <c r="J271" s="55" t="s">
        <v>182</v>
      </c>
      <c r="K271" s="36">
        <v>6000</v>
      </c>
      <c r="L271" s="36">
        <f t="shared" ref="L271" si="187">I271*K271</f>
        <v>120000</v>
      </c>
      <c r="M271" s="71">
        <v>20</v>
      </c>
      <c r="N271" s="72" t="s">
        <v>182</v>
      </c>
      <c r="O271" s="36">
        <v>6000</v>
      </c>
      <c r="P271" s="36">
        <f t="shared" ref="P271" si="188">M271*O271</f>
        <v>120000</v>
      </c>
      <c r="Q271" s="58"/>
    </row>
    <row r="272" spans="1:17">
      <c r="A272" s="37"/>
      <c r="B272" s="52"/>
      <c r="C272" s="289" t="s">
        <v>180</v>
      </c>
      <c r="D272" s="289"/>
      <c r="E272" s="289"/>
      <c r="F272" s="289"/>
      <c r="G272" s="289"/>
      <c r="H272" s="289"/>
      <c r="I272" s="70"/>
      <c r="J272" s="57"/>
      <c r="K272" s="39"/>
      <c r="L272" s="39"/>
      <c r="M272" s="73"/>
      <c r="N272" s="74"/>
      <c r="O272" s="39"/>
      <c r="P272" s="39"/>
      <c r="Q272" s="58"/>
    </row>
    <row r="273" spans="1:17">
      <c r="A273" s="285"/>
      <c r="B273" s="285">
        <v>78</v>
      </c>
      <c r="C273" s="290" t="s">
        <v>263</v>
      </c>
      <c r="D273" s="290"/>
      <c r="E273" s="290"/>
      <c r="F273" s="290"/>
      <c r="G273" s="290"/>
      <c r="H273" s="290"/>
      <c r="I273" s="69">
        <v>120</v>
      </c>
      <c r="J273" s="55" t="s">
        <v>220</v>
      </c>
      <c r="K273" s="36">
        <v>6000</v>
      </c>
      <c r="L273" s="36">
        <f t="shared" ref="L273" si="189">I273*K273</f>
        <v>720000</v>
      </c>
      <c r="M273" s="71">
        <v>120</v>
      </c>
      <c r="N273" s="72" t="s">
        <v>220</v>
      </c>
      <c r="O273" s="36">
        <v>6000</v>
      </c>
      <c r="P273" s="36">
        <f t="shared" ref="P273" si="190">M273*O273</f>
        <v>720000</v>
      </c>
      <c r="Q273" s="58"/>
    </row>
    <row r="274" spans="1:17">
      <c r="A274" s="37"/>
      <c r="B274" s="52"/>
      <c r="C274" s="290" t="s">
        <v>180</v>
      </c>
      <c r="D274" s="290"/>
      <c r="E274" s="290"/>
      <c r="F274" s="290"/>
      <c r="G274" s="290"/>
      <c r="H274" s="290"/>
      <c r="I274" s="70"/>
      <c r="J274" s="57"/>
      <c r="K274" s="39"/>
      <c r="L274" s="39"/>
      <c r="M274" s="73"/>
      <c r="N274" s="74"/>
      <c r="O274" s="39"/>
      <c r="P274" s="39"/>
      <c r="Q274" s="58"/>
    </row>
    <row r="275" spans="1:17">
      <c r="A275" s="285"/>
      <c r="B275" s="285">
        <v>79</v>
      </c>
      <c r="C275" s="291" t="s">
        <v>264</v>
      </c>
      <c r="D275" s="291"/>
      <c r="E275" s="291"/>
      <c r="F275" s="291"/>
      <c r="G275" s="291"/>
      <c r="H275" s="291"/>
      <c r="I275" s="69">
        <v>150</v>
      </c>
      <c r="J275" s="55" t="s">
        <v>168</v>
      </c>
      <c r="K275" s="36">
        <v>3000</v>
      </c>
      <c r="L275" s="36">
        <f t="shared" ref="L275" si="191">I275*K275</f>
        <v>450000</v>
      </c>
      <c r="M275" s="71">
        <v>150</v>
      </c>
      <c r="N275" s="72" t="s">
        <v>168</v>
      </c>
      <c r="O275" s="36">
        <v>3000</v>
      </c>
      <c r="P275" s="36">
        <f t="shared" ref="P275" si="192">M275*O275</f>
        <v>450000</v>
      </c>
      <c r="Q275" s="58"/>
    </row>
    <row r="276" spans="1:17">
      <c r="A276" s="37"/>
      <c r="B276" s="37"/>
      <c r="C276" s="289" t="s">
        <v>180</v>
      </c>
      <c r="D276" s="289"/>
      <c r="E276" s="289"/>
      <c r="F276" s="289"/>
      <c r="G276" s="289"/>
      <c r="H276" s="289"/>
      <c r="I276" s="70"/>
      <c r="J276" s="57"/>
      <c r="K276" s="39"/>
      <c r="L276" s="39"/>
      <c r="M276" s="73"/>
      <c r="N276" s="74"/>
      <c r="O276" s="39"/>
      <c r="P276" s="39"/>
      <c r="Q276" s="58"/>
    </row>
    <row r="277" spans="1:17">
      <c r="A277" s="285"/>
      <c r="B277" s="288">
        <v>80</v>
      </c>
      <c r="C277" s="290" t="s">
        <v>265</v>
      </c>
      <c r="D277" s="290"/>
      <c r="E277" s="290"/>
      <c r="F277" s="290"/>
      <c r="G277" s="290"/>
      <c r="H277" s="290"/>
      <c r="I277" s="69">
        <v>300</v>
      </c>
      <c r="J277" s="55" t="s">
        <v>168</v>
      </c>
      <c r="K277" s="36">
        <v>3000</v>
      </c>
      <c r="L277" s="36">
        <f t="shared" ref="L277" si="193">I277*K277</f>
        <v>900000</v>
      </c>
      <c r="M277" s="71">
        <v>300</v>
      </c>
      <c r="N277" s="72" t="s">
        <v>168</v>
      </c>
      <c r="O277" s="36">
        <v>3000</v>
      </c>
      <c r="P277" s="36">
        <f t="shared" ref="P277" si="194">M277*O277</f>
        <v>900000</v>
      </c>
      <c r="Q277" s="58"/>
    </row>
    <row r="278" spans="1:17">
      <c r="A278" s="37"/>
      <c r="B278" s="52"/>
      <c r="C278" s="290" t="s">
        <v>180</v>
      </c>
      <c r="D278" s="290"/>
      <c r="E278" s="290"/>
      <c r="F278" s="290"/>
      <c r="G278" s="290"/>
      <c r="H278" s="290"/>
      <c r="I278" s="70"/>
      <c r="J278" s="57"/>
      <c r="K278" s="39"/>
      <c r="L278" s="39"/>
      <c r="M278" s="73"/>
      <c r="N278" s="74"/>
      <c r="O278" s="39"/>
      <c r="P278" s="39"/>
      <c r="Q278" s="58"/>
    </row>
    <row r="279" spans="1:17">
      <c r="A279" s="285"/>
      <c r="B279" s="285">
        <v>81</v>
      </c>
      <c r="C279" s="291" t="s">
        <v>266</v>
      </c>
      <c r="D279" s="291"/>
      <c r="E279" s="291"/>
      <c r="F279" s="291"/>
      <c r="G279" s="291"/>
      <c r="H279" s="291"/>
      <c r="I279" s="69">
        <v>480</v>
      </c>
      <c r="J279" s="55" t="s">
        <v>168</v>
      </c>
      <c r="K279" s="36">
        <v>3000</v>
      </c>
      <c r="L279" s="36">
        <f t="shared" ref="L279" si="195">I279*K279</f>
        <v>1440000</v>
      </c>
      <c r="M279" s="71">
        <v>480</v>
      </c>
      <c r="N279" s="72" t="s">
        <v>168</v>
      </c>
      <c r="O279" s="36">
        <v>3000</v>
      </c>
      <c r="P279" s="36">
        <f t="shared" ref="P279" si="196">M279*O279</f>
        <v>1440000</v>
      </c>
      <c r="Q279" s="58"/>
    </row>
    <row r="280" spans="1:17">
      <c r="A280" s="37"/>
      <c r="B280" s="52"/>
      <c r="C280" s="289" t="s">
        <v>180</v>
      </c>
      <c r="D280" s="289"/>
      <c r="E280" s="289"/>
      <c r="F280" s="289"/>
      <c r="G280" s="289"/>
      <c r="H280" s="289"/>
      <c r="I280" s="70"/>
      <c r="J280" s="57"/>
      <c r="K280" s="39"/>
      <c r="L280" s="39"/>
      <c r="M280" s="73"/>
      <c r="N280" s="74"/>
      <c r="O280" s="39"/>
      <c r="P280" s="39"/>
      <c r="Q280" s="58"/>
    </row>
    <row r="281" spans="1:17">
      <c r="A281" s="285"/>
      <c r="B281" s="285">
        <v>82</v>
      </c>
      <c r="C281" s="290" t="s">
        <v>267</v>
      </c>
      <c r="D281" s="290"/>
      <c r="E281" s="290"/>
      <c r="F281" s="290"/>
      <c r="G281" s="290"/>
      <c r="H281" s="290"/>
      <c r="I281" s="69">
        <v>85000</v>
      </c>
      <c r="J281" s="55" t="s">
        <v>249</v>
      </c>
      <c r="K281" s="36">
        <v>60</v>
      </c>
      <c r="L281" s="36">
        <f t="shared" ref="L281" si="197">I281*K281</f>
        <v>5100000</v>
      </c>
      <c r="M281" s="71">
        <v>85000</v>
      </c>
      <c r="N281" s="72" t="s">
        <v>249</v>
      </c>
      <c r="O281" s="36">
        <v>60</v>
      </c>
      <c r="P281" s="36">
        <f t="shared" ref="P281" si="198">M281*O281</f>
        <v>5100000</v>
      </c>
      <c r="Q281" s="58"/>
    </row>
    <row r="282" spans="1:17">
      <c r="A282" s="37"/>
      <c r="B282" s="37"/>
      <c r="C282" s="290" t="s">
        <v>180</v>
      </c>
      <c r="D282" s="290"/>
      <c r="E282" s="290"/>
      <c r="F282" s="290"/>
      <c r="G282" s="290"/>
      <c r="H282" s="290"/>
      <c r="I282" s="70"/>
      <c r="J282" s="57"/>
      <c r="K282" s="39"/>
      <c r="L282" s="39"/>
      <c r="M282" s="73"/>
      <c r="N282" s="74"/>
      <c r="O282" s="39"/>
      <c r="P282" s="39"/>
      <c r="Q282" s="58"/>
    </row>
    <row r="283" spans="1:17">
      <c r="A283" s="285"/>
      <c r="B283" s="288">
        <v>83</v>
      </c>
      <c r="C283" s="291" t="s">
        <v>268</v>
      </c>
      <c r="D283" s="291"/>
      <c r="E283" s="291"/>
      <c r="F283" s="291"/>
      <c r="G283" s="291"/>
      <c r="H283" s="291"/>
      <c r="I283" s="69">
        <v>48</v>
      </c>
      <c r="J283" s="55" t="s">
        <v>249</v>
      </c>
      <c r="K283" s="36">
        <v>12500</v>
      </c>
      <c r="L283" s="36">
        <f t="shared" ref="L283" si="199">I283*K283</f>
        <v>600000</v>
      </c>
      <c r="M283" s="71">
        <v>48</v>
      </c>
      <c r="N283" s="72" t="s">
        <v>249</v>
      </c>
      <c r="O283" s="36">
        <v>12500</v>
      </c>
      <c r="P283" s="36">
        <f t="shared" ref="P283" si="200">M283*O283</f>
        <v>600000</v>
      </c>
      <c r="Q283" s="58"/>
    </row>
    <row r="284" spans="1:17">
      <c r="A284" s="37"/>
      <c r="B284" s="52"/>
      <c r="C284" s="289" t="s">
        <v>180</v>
      </c>
      <c r="D284" s="289"/>
      <c r="E284" s="289"/>
      <c r="F284" s="289"/>
      <c r="G284" s="289"/>
      <c r="H284" s="289"/>
      <c r="I284" s="70"/>
      <c r="J284" s="57"/>
      <c r="K284" s="39"/>
      <c r="L284" s="39"/>
      <c r="M284" s="73"/>
      <c r="N284" s="74"/>
      <c r="O284" s="39"/>
      <c r="P284" s="39"/>
      <c r="Q284" s="58"/>
    </row>
    <row r="285" spans="1:17">
      <c r="A285" s="285"/>
      <c r="B285" s="285">
        <v>84</v>
      </c>
      <c r="C285" s="290" t="s">
        <v>269</v>
      </c>
      <c r="D285" s="290"/>
      <c r="E285" s="290"/>
      <c r="F285" s="290"/>
      <c r="G285" s="290"/>
      <c r="H285" s="290"/>
      <c r="I285" s="69">
        <v>48</v>
      </c>
      <c r="J285" s="55" t="s">
        <v>249</v>
      </c>
      <c r="K285" s="36">
        <v>17500</v>
      </c>
      <c r="L285" s="36">
        <f t="shared" ref="L285" si="201">I285*K285</f>
        <v>840000</v>
      </c>
      <c r="M285" s="71">
        <v>48</v>
      </c>
      <c r="N285" s="72" t="s">
        <v>249</v>
      </c>
      <c r="O285" s="36">
        <v>17500</v>
      </c>
      <c r="P285" s="36">
        <f t="shared" ref="P285" si="202">M285*O285</f>
        <v>840000</v>
      </c>
      <c r="Q285" s="58"/>
    </row>
    <row r="286" spans="1:17">
      <c r="A286" s="37"/>
      <c r="B286" s="52"/>
      <c r="C286" s="290" t="s">
        <v>180</v>
      </c>
      <c r="D286" s="290"/>
      <c r="E286" s="290"/>
      <c r="F286" s="290"/>
      <c r="G286" s="290"/>
      <c r="H286" s="290"/>
      <c r="I286" s="70"/>
      <c r="J286" s="57"/>
      <c r="K286" s="39"/>
      <c r="L286" s="39"/>
      <c r="M286" s="73"/>
      <c r="N286" s="74"/>
      <c r="O286" s="39"/>
      <c r="P286" s="39"/>
      <c r="Q286" s="58"/>
    </row>
    <row r="287" spans="1:17">
      <c r="A287" s="285"/>
      <c r="B287" s="285">
        <v>85</v>
      </c>
      <c r="C287" s="291" t="s">
        <v>270</v>
      </c>
      <c r="D287" s="291"/>
      <c r="E287" s="291"/>
      <c r="F287" s="291"/>
      <c r="G287" s="291"/>
      <c r="H287" s="291"/>
      <c r="I287" s="69">
        <v>36</v>
      </c>
      <c r="J287" s="55" t="s">
        <v>249</v>
      </c>
      <c r="K287" s="36">
        <v>15000</v>
      </c>
      <c r="L287" s="36">
        <f t="shared" ref="L287" si="203">I287*K287</f>
        <v>540000</v>
      </c>
      <c r="M287" s="71">
        <v>36</v>
      </c>
      <c r="N287" s="72" t="s">
        <v>249</v>
      </c>
      <c r="O287" s="36">
        <v>15000</v>
      </c>
      <c r="P287" s="36">
        <f t="shared" ref="P287" si="204">M287*O287</f>
        <v>540000</v>
      </c>
      <c r="Q287" s="58"/>
    </row>
    <row r="288" spans="1:17">
      <c r="A288" s="37"/>
      <c r="B288" s="37"/>
      <c r="C288" s="289" t="s">
        <v>180</v>
      </c>
      <c r="D288" s="289"/>
      <c r="E288" s="289"/>
      <c r="F288" s="289"/>
      <c r="G288" s="289"/>
      <c r="H288" s="289"/>
      <c r="I288" s="70"/>
      <c r="J288" s="57"/>
      <c r="K288" s="39"/>
      <c r="L288" s="39"/>
      <c r="M288" s="73"/>
      <c r="N288" s="74"/>
      <c r="O288" s="39"/>
      <c r="P288" s="39"/>
      <c r="Q288" s="58"/>
    </row>
    <row r="289" spans="1:17">
      <c r="A289" s="285"/>
      <c r="B289" s="288">
        <v>86</v>
      </c>
      <c r="C289" s="290" t="s">
        <v>271</v>
      </c>
      <c r="D289" s="290"/>
      <c r="E289" s="290"/>
      <c r="F289" s="290"/>
      <c r="G289" s="290"/>
      <c r="H289" s="290"/>
      <c r="I289" s="69">
        <v>100</v>
      </c>
      <c r="J289" s="55" t="s">
        <v>164</v>
      </c>
      <c r="K289" s="36">
        <v>4000</v>
      </c>
      <c r="L289" s="36">
        <f t="shared" ref="L289" si="205">I289*K289</f>
        <v>400000</v>
      </c>
      <c r="M289" s="71">
        <v>100</v>
      </c>
      <c r="N289" s="72" t="s">
        <v>164</v>
      </c>
      <c r="O289" s="36">
        <v>4000</v>
      </c>
      <c r="P289" s="36">
        <f t="shared" ref="P289" si="206">M289*O289</f>
        <v>400000</v>
      </c>
      <c r="Q289" s="58"/>
    </row>
    <row r="290" spans="1:17">
      <c r="A290" s="37"/>
      <c r="B290" s="52"/>
      <c r="C290" s="289" t="s">
        <v>180</v>
      </c>
      <c r="D290" s="289"/>
      <c r="E290" s="289"/>
      <c r="F290" s="289"/>
      <c r="G290" s="289"/>
      <c r="H290" s="289"/>
      <c r="I290" s="70"/>
      <c r="J290" s="57"/>
      <c r="K290" s="39"/>
      <c r="L290" s="39"/>
      <c r="M290" s="73"/>
      <c r="N290" s="74"/>
      <c r="O290" s="39"/>
      <c r="P290" s="39"/>
      <c r="Q290" s="58"/>
    </row>
    <row r="291" spans="1:17">
      <c r="A291" s="285"/>
      <c r="B291" s="285">
        <v>87</v>
      </c>
      <c r="C291" s="290" t="s">
        <v>272</v>
      </c>
      <c r="D291" s="290"/>
      <c r="E291" s="290"/>
      <c r="F291" s="290"/>
      <c r="G291" s="290"/>
      <c r="H291" s="290"/>
      <c r="I291" s="69">
        <v>40</v>
      </c>
      <c r="J291" s="55" t="s">
        <v>182</v>
      </c>
      <c r="K291" s="36">
        <v>3000</v>
      </c>
      <c r="L291" s="36">
        <f t="shared" ref="L291" si="207">I291*K291</f>
        <v>120000</v>
      </c>
      <c r="M291" s="71">
        <v>40</v>
      </c>
      <c r="N291" s="72" t="s">
        <v>182</v>
      </c>
      <c r="O291" s="36">
        <v>3000</v>
      </c>
      <c r="P291" s="36">
        <f t="shared" ref="P291" si="208">M291*O291</f>
        <v>120000</v>
      </c>
      <c r="Q291" s="58"/>
    </row>
    <row r="292" spans="1:17">
      <c r="A292" s="37"/>
      <c r="B292" s="52"/>
      <c r="C292" s="290" t="s">
        <v>180</v>
      </c>
      <c r="D292" s="290"/>
      <c r="E292" s="290"/>
      <c r="F292" s="290"/>
      <c r="G292" s="290"/>
      <c r="H292" s="290"/>
      <c r="I292" s="70"/>
      <c r="J292" s="57"/>
      <c r="K292" s="39"/>
      <c r="L292" s="39"/>
      <c r="M292" s="73"/>
      <c r="N292" s="74"/>
      <c r="O292" s="39"/>
      <c r="P292" s="39"/>
      <c r="Q292" s="58"/>
    </row>
    <row r="293" spans="1:17">
      <c r="A293" s="285"/>
      <c r="B293" s="285">
        <v>88</v>
      </c>
      <c r="C293" s="291" t="s">
        <v>273</v>
      </c>
      <c r="D293" s="291"/>
      <c r="E293" s="291"/>
      <c r="F293" s="291"/>
      <c r="G293" s="291"/>
      <c r="H293" s="291"/>
      <c r="I293" s="69">
        <f>20*12</f>
        <v>240</v>
      </c>
      <c r="J293" s="55" t="s">
        <v>182</v>
      </c>
      <c r="K293" s="36">
        <v>8500</v>
      </c>
      <c r="L293" s="36">
        <f t="shared" ref="L293" si="209">I293*K293</f>
        <v>2040000</v>
      </c>
      <c r="M293" s="71">
        <f>20*12</f>
        <v>240</v>
      </c>
      <c r="N293" s="72" t="s">
        <v>182</v>
      </c>
      <c r="O293" s="36">
        <v>8500</v>
      </c>
      <c r="P293" s="36">
        <f t="shared" ref="P293" si="210">M293*O293</f>
        <v>2040000</v>
      </c>
      <c r="Q293" s="58"/>
    </row>
    <row r="294" spans="1:17">
      <c r="A294" s="37"/>
      <c r="B294" s="37"/>
      <c r="C294" s="289" t="s">
        <v>180</v>
      </c>
      <c r="D294" s="289"/>
      <c r="E294" s="289"/>
      <c r="F294" s="289"/>
      <c r="G294" s="289"/>
      <c r="H294" s="289"/>
      <c r="I294" s="70"/>
      <c r="J294" s="57"/>
      <c r="K294" s="39"/>
      <c r="L294" s="39"/>
      <c r="M294" s="73"/>
      <c r="N294" s="74"/>
      <c r="O294" s="39"/>
      <c r="P294" s="39"/>
      <c r="Q294" s="58"/>
    </row>
    <row r="295" spans="1:17">
      <c r="A295" s="285"/>
      <c r="B295" s="288">
        <v>89</v>
      </c>
      <c r="C295" s="290" t="s">
        <v>274</v>
      </c>
      <c r="D295" s="290"/>
      <c r="E295" s="290"/>
      <c r="F295" s="290"/>
      <c r="G295" s="290"/>
      <c r="H295" s="290"/>
      <c r="I295" s="69">
        <v>10</v>
      </c>
      <c r="J295" s="55" t="s">
        <v>249</v>
      </c>
      <c r="K295" s="36">
        <v>3000</v>
      </c>
      <c r="L295" s="36">
        <f t="shared" ref="L295" si="211">I295*K295</f>
        <v>30000</v>
      </c>
      <c r="M295" s="71">
        <v>10</v>
      </c>
      <c r="N295" s="72" t="s">
        <v>249</v>
      </c>
      <c r="O295" s="36">
        <v>3000</v>
      </c>
      <c r="P295" s="36">
        <f t="shared" ref="P295" si="212">M295*O295</f>
        <v>30000</v>
      </c>
      <c r="Q295" s="58"/>
    </row>
    <row r="296" spans="1:17">
      <c r="A296" s="37"/>
      <c r="B296" s="52"/>
      <c r="C296" s="290" t="s">
        <v>180</v>
      </c>
      <c r="D296" s="290"/>
      <c r="E296" s="290"/>
      <c r="F296" s="290"/>
      <c r="G296" s="290"/>
      <c r="H296" s="290"/>
      <c r="I296" s="70"/>
      <c r="J296" s="57"/>
      <c r="K296" s="39"/>
      <c r="L296" s="39"/>
      <c r="M296" s="73"/>
      <c r="N296" s="74"/>
      <c r="O296" s="39"/>
      <c r="P296" s="39"/>
      <c r="Q296" s="58"/>
    </row>
    <row r="297" spans="1:17">
      <c r="A297" s="285"/>
      <c r="B297" s="285">
        <v>90</v>
      </c>
      <c r="C297" s="291" t="s">
        <v>275</v>
      </c>
      <c r="D297" s="291"/>
      <c r="E297" s="291"/>
      <c r="F297" s="291"/>
      <c r="G297" s="291"/>
      <c r="H297" s="291"/>
      <c r="I297" s="69">
        <v>2</v>
      </c>
      <c r="J297" s="55" t="s">
        <v>168</v>
      </c>
      <c r="K297" s="36">
        <v>37500</v>
      </c>
      <c r="L297" s="36">
        <f t="shared" ref="L297" si="213">I297*K297</f>
        <v>75000</v>
      </c>
      <c r="M297" s="71">
        <v>2</v>
      </c>
      <c r="N297" s="72" t="s">
        <v>168</v>
      </c>
      <c r="O297" s="36">
        <v>37500</v>
      </c>
      <c r="P297" s="36">
        <f t="shared" ref="P297" si="214">M297*O297</f>
        <v>75000</v>
      </c>
      <c r="Q297" s="58"/>
    </row>
    <row r="298" spans="1:17">
      <c r="A298" s="37"/>
      <c r="B298" s="52"/>
      <c r="C298" s="289" t="s">
        <v>180</v>
      </c>
      <c r="D298" s="289"/>
      <c r="E298" s="289"/>
      <c r="F298" s="289"/>
      <c r="G298" s="289"/>
      <c r="H298" s="289"/>
      <c r="I298" s="70"/>
      <c r="J298" s="57"/>
      <c r="K298" s="39"/>
      <c r="L298" s="39"/>
      <c r="M298" s="73"/>
      <c r="N298" s="74"/>
      <c r="O298" s="39"/>
      <c r="P298" s="39"/>
      <c r="Q298" s="58"/>
    </row>
    <row r="299" spans="1:17">
      <c r="A299" s="285"/>
      <c r="B299" s="285">
        <v>91</v>
      </c>
      <c r="C299" s="290" t="s">
        <v>276</v>
      </c>
      <c r="D299" s="290"/>
      <c r="E299" s="290"/>
      <c r="F299" s="290"/>
      <c r="G299" s="290"/>
      <c r="H299" s="290"/>
      <c r="I299" s="69">
        <v>300</v>
      </c>
      <c r="J299" s="55" t="s">
        <v>182</v>
      </c>
      <c r="K299" s="36">
        <v>1000</v>
      </c>
      <c r="L299" s="36">
        <f t="shared" ref="L299" si="215">I299*K299</f>
        <v>300000</v>
      </c>
      <c r="M299" s="71">
        <v>300</v>
      </c>
      <c r="N299" s="72" t="s">
        <v>182</v>
      </c>
      <c r="O299" s="36">
        <v>1000</v>
      </c>
      <c r="P299" s="36">
        <f t="shared" ref="P299" si="216">M299*O299</f>
        <v>300000</v>
      </c>
      <c r="Q299" s="58"/>
    </row>
    <row r="300" spans="1:17">
      <c r="A300" s="37"/>
      <c r="B300" s="37"/>
      <c r="C300" s="290" t="s">
        <v>180</v>
      </c>
      <c r="D300" s="290"/>
      <c r="E300" s="290"/>
      <c r="F300" s="290"/>
      <c r="G300" s="290"/>
      <c r="H300" s="290"/>
      <c r="I300" s="70"/>
      <c r="J300" s="57"/>
      <c r="K300" s="39"/>
      <c r="L300" s="39"/>
      <c r="M300" s="73"/>
      <c r="N300" s="74"/>
      <c r="O300" s="39"/>
      <c r="P300" s="39"/>
      <c r="Q300" s="58"/>
    </row>
    <row r="301" spans="1:17">
      <c r="A301" s="285"/>
      <c r="B301" s="288">
        <v>92</v>
      </c>
      <c r="C301" s="291" t="s">
        <v>277</v>
      </c>
      <c r="D301" s="291"/>
      <c r="E301" s="291"/>
      <c r="F301" s="291"/>
      <c r="G301" s="291"/>
      <c r="H301" s="291"/>
      <c r="I301" s="69">
        <v>240</v>
      </c>
      <c r="J301" s="55" t="s">
        <v>182</v>
      </c>
      <c r="K301" s="36">
        <v>25000</v>
      </c>
      <c r="L301" s="36">
        <f t="shared" ref="L301" si="217">I301*K301</f>
        <v>6000000</v>
      </c>
      <c r="M301" s="71">
        <v>240</v>
      </c>
      <c r="N301" s="72" t="s">
        <v>182</v>
      </c>
      <c r="O301" s="36">
        <v>25000</v>
      </c>
      <c r="P301" s="36">
        <f t="shared" ref="P301" si="218">M301*O301</f>
        <v>6000000</v>
      </c>
      <c r="Q301" s="58"/>
    </row>
    <row r="302" spans="1:17">
      <c r="A302" s="37"/>
      <c r="B302" s="52"/>
      <c r="C302" s="289" t="s">
        <v>180</v>
      </c>
      <c r="D302" s="289"/>
      <c r="E302" s="289"/>
      <c r="F302" s="289"/>
      <c r="G302" s="289"/>
      <c r="H302" s="289"/>
      <c r="I302" s="70"/>
      <c r="J302" s="57"/>
      <c r="K302" s="39"/>
      <c r="L302" s="39"/>
      <c r="M302" s="73"/>
      <c r="N302" s="74"/>
      <c r="O302" s="39"/>
      <c r="P302" s="39"/>
      <c r="Q302" s="58"/>
    </row>
    <row r="303" spans="1:17">
      <c r="A303" s="285"/>
      <c r="B303" s="285">
        <v>93</v>
      </c>
      <c r="C303" s="290" t="s">
        <v>278</v>
      </c>
      <c r="D303" s="290"/>
      <c r="E303" s="290"/>
      <c r="F303" s="290"/>
      <c r="G303" s="290"/>
      <c r="H303" s="290"/>
      <c r="I303" s="69">
        <v>10</v>
      </c>
      <c r="J303" s="55" t="s">
        <v>182</v>
      </c>
      <c r="K303" s="36">
        <v>25000</v>
      </c>
      <c r="L303" s="36">
        <f t="shared" ref="L303" si="219">I303*K303</f>
        <v>250000</v>
      </c>
      <c r="M303" s="71">
        <v>10</v>
      </c>
      <c r="N303" s="72" t="s">
        <v>182</v>
      </c>
      <c r="O303" s="36">
        <v>25000</v>
      </c>
      <c r="P303" s="36">
        <f t="shared" ref="P303" si="220">M303*O303</f>
        <v>250000</v>
      </c>
      <c r="Q303" s="58"/>
    </row>
    <row r="304" spans="1:17">
      <c r="A304" s="37"/>
      <c r="B304" s="52"/>
      <c r="C304" s="290" t="s">
        <v>180</v>
      </c>
      <c r="D304" s="290"/>
      <c r="E304" s="290"/>
      <c r="F304" s="290"/>
      <c r="G304" s="290"/>
      <c r="H304" s="290"/>
      <c r="I304" s="70"/>
      <c r="J304" s="57"/>
      <c r="K304" s="39"/>
      <c r="L304" s="39"/>
      <c r="M304" s="73"/>
      <c r="N304" s="74"/>
      <c r="O304" s="39"/>
      <c r="P304" s="39"/>
      <c r="Q304" s="58"/>
    </row>
    <row r="305" spans="1:17">
      <c r="A305" s="285"/>
      <c r="B305" s="285">
        <v>94</v>
      </c>
      <c r="C305" s="291" t="s">
        <v>279</v>
      </c>
      <c r="D305" s="291"/>
      <c r="E305" s="291"/>
      <c r="F305" s="291"/>
      <c r="G305" s="291"/>
      <c r="H305" s="291"/>
      <c r="I305" s="69">
        <v>3</v>
      </c>
      <c r="J305" s="55" t="s">
        <v>182</v>
      </c>
      <c r="K305" s="36">
        <v>190000</v>
      </c>
      <c r="L305" s="36">
        <f t="shared" ref="L305" si="221">I305*K305</f>
        <v>570000</v>
      </c>
      <c r="M305" s="71">
        <v>3</v>
      </c>
      <c r="N305" s="72" t="s">
        <v>182</v>
      </c>
      <c r="O305" s="36">
        <v>190000</v>
      </c>
      <c r="P305" s="36">
        <f t="shared" ref="P305" si="222">M305*O305</f>
        <v>570000</v>
      </c>
      <c r="Q305" s="58"/>
    </row>
    <row r="306" spans="1:17">
      <c r="A306" s="37"/>
      <c r="B306" s="37"/>
      <c r="C306" s="289" t="s">
        <v>280</v>
      </c>
      <c r="D306" s="289"/>
      <c r="E306" s="289"/>
      <c r="F306" s="289"/>
      <c r="G306" s="289"/>
      <c r="H306" s="289"/>
      <c r="I306" s="70"/>
      <c r="J306" s="57"/>
      <c r="K306" s="39"/>
      <c r="L306" s="39"/>
      <c r="M306" s="73"/>
      <c r="N306" s="74"/>
      <c r="O306" s="39"/>
      <c r="P306" s="39"/>
      <c r="Q306" s="58"/>
    </row>
    <row r="307" spans="1:17">
      <c r="A307" s="285"/>
      <c r="B307" s="288">
        <v>95</v>
      </c>
      <c r="C307" s="290" t="s">
        <v>279</v>
      </c>
      <c r="D307" s="290"/>
      <c r="E307" s="290"/>
      <c r="F307" s="290"/>
      <c r="G307" s="290"/>
      <c r="H307" s="290"/>
      <c r="I307" s="69">
        <v>2</v>
      </c>
      <c r="J307" s="55" t="s">
        <v>182</v>
      </c>
      <c r="K307" s="36">
        <v>92000</v>
      </c>
      <c r="L307" s="36">
        <f t="shared" ref="L307" si="223">I307*K307</f>
        <v>184000</v>
      </c>
      <c r="M307" s="71">
        <v>2</v>
      </c>
      <c r="N307" s="72" t="s">
        <v>182</v>
      </c>
      <c r="O307" s="36">
        <v>92000</v>
      </c>
      <c r="P307" s="36">
        <f t="shared" ref="P307" si="224">M307*O307</f>
        <v>184000</v>
      </c>
      <c r="Q307" s="58"/>
    </row>
    <row r="308" spans="1:17">
      <c r="A308" s="37"/>
      <c r="B308" s="52"/>
      <c r="C308" s="290" t="s">
        <v>281</v>
      </c>
      <c r="D308" s="290"/>
      <c r="E308" s="290"/>
      <c r="F308" s="290"/>
      <c r="G308" s="290"/>
      <c r="H308" s="290"/>
      <c r="I308" s="70"/>
      <c r="J308" s="57"/>
      <c r="K308" s="39"/>
      <c r="L308" s="39"/>
      <c r="M308" s="73"/>
      <c r="N308" s="74"/>
      <c r="O308" s="39"/>
      <c r="P308" s="39"/>
      <c r="Q308" s="58"/>
    </row>
    <row r="309" spans="1:17">
      <c r="A309" s="285"/>
      <c r="B309" s="285">
        <v>96</v>
      </c>
      <c r="C309" s="291" t="s">
        <v>279</v>
      </c>
      <c r="D309" s="291"/>
      <c r="E309" s="291"/>
      <c r="F309" s="291"/>
      <c r="G309" s="291"/>
      <c r="H309" s="291"/>
      <c r="I309" s="69">
        <v>2</v>
      </c>
      <c r="J309" s="55" t="s">
        <v>182</v>
      </c>
      <c r="K309" s="36">
        <v>360000</v>
      </c>
      <c r="L309" s="36">
        <f t="shared" ref="L309" si="225">I309*K309</f>
        <v>720000</v>
      </c>
      <c r="M309" s="71">
        <v>2</v>
      </c>
      <c r="N309" s="72" t="s">
        <v>182</v>
      </c>
      <c r="O309" s="36">
        <v>360000</v>
      </c>
      <c r="P309" s="36">
        <f t="shared" ref="P309" si="226">M309*O309</f>
        <v>720000</v>
      </c>
      <c r="Q309" s="58"/>
    </row>
    <row r="310" spans="1:17">
      <c r="A310" s="37"/>
      <c r="B310" s="52"/>
      <c r="C310" s="289" t="s">
        <v>282</v>
      </c>
      <c r="D310" s="289"/>
      <c r="E310" s="289"/>
      <c r="F310" s="289"/>
      <c r="G310" s="289"/>
      <c r="H310" s="289"/>
      <c r="I310" s="70"/>
      <c r="J310" s="57"/>
      <c r="K310" s="39"/>
      <c r="L310" s="39"/>
      <c r="M310" s="73"/>
      <c r="N310" s="74"/>
      <c r="O310" s="39"/>
      <c r="P310" s="39"/>
      <c r="Q310" s="58"/>
    </row>
    <row r="311" spans="1:17">
      <c r="A311" s="285"/>
      <c r="B311" s="285">
        <v>97</v>
      </c>
      <c r="C311" s="290" t="s">
        <v>283</v>
      </c>
      <c r="D311" s="290"/>
      <c r="E311" s="290"/>
      <c r="F311" s="290"/>
      <c r="G311" s="290"/>
      <c r="H311" s="290"/>
      <c r="I311" s="69">
        <v>500</v>
      </c>
      <c r="J311" s="55" t="s">
        <v>182</v>
      </c>
      <c r="K311" s="36">
        <v>7500</v>
      </c>
      <c r="L311" s="36">
        <f t="shared" ref="L311" si="227">I311*K311</f>
        <v>3750000</v>
      </c>
      <c r="M311" s="71">
        <v>500</v>
      </c>
      <c r="N311" s="72" t="s">
        <v>182</v>
      </c>
      <c r="O311" s="36">
        <v>7500</v>
      </c>
      <c r="P311" s="36">
        <f t="shared" ref="P311" si="228">M311*O311</f>
        <v>3750000</v>
      </c>
      <c r="Q311" s="58"/>
    </row>
    <row r="312" spans="1:17">
      <c r="A312" s="37"/>
      <c r="B312" s="37"/>
      <c r="C312" s="290" t="s">
        <v>284</v>
      </c>
      <c r="D312" s="290"/>
      <c r="E312" s="290"/>
      <c r="F312" s="290"/>
      <c r="G312" s="290"/>
      <c r="H312" s="290"/>
      <c r="I312" s="70"/>
      <c r="J312" s="57"/>
      <c r="K312" s="39"/>
      <c r="L312" s="39"/>
      <c r="M312" s="73"/>
      <c r="N312" s="74"/>
      <c r="O312" s="39"/>
      <c r="P312" s="39"/>
      <c r="Q312" s="58"/>
    </row>
    <row r="313" spans="1:17">
      <c r="A313" s="285"/>
      <c r="B313" s="288">
        <v>98</v>
      </c>
      <c r="C313" s="291" t="s">
        <v>283</v>
      </c>
      <c r="D313" s="291"/>
      <c r="E313" s="291"/>
      <c r="F313" s="291"/>
      <c r="G313" s="291"/>
      <c r="H313" s="291"/>
      <c r="I313" s="69">
        <v>600</v>
      </c>
      <c r="J313" s="55" t="s">
        <v>182</v>
      </c>
      <c r="K313" s="36">
        <v>2000</v>
      </c>
      <c r="L313" s="36">
        <f t="shared" ref="L313" si="229">I313*K313</f>
        <v>1200000</v>
      </c>
      <c r="M313" s="71">
        <v>600</v>
      </c>
      <c r="N313" s="72" t="s">
        <v>182</v>
      </c>
      <c r="O313" s="36">
        <v>2000</v>
      </c>
      <c r="P313" s="36">
        <f t="shared" ref="P313" si="230">M313*O313</f>
        <v>1200000</v>
      </c>
      <c r="Q313" s="58"/>
    </row>
    <row r="314" spans="1:17">
      <c r="A314" s="37"/>
      <c r="B314" s="52"/>
      <c r="C314" s="289" t="s">
        <v>169</v>
      </c>
      <c r="D314" s="289"/>
      <c r="E314" s="289"/>
      <c r="F314" s="289"/>
      <c r="G314" s="289"/>
      <c r="H314" s="289"/>
      <c r="I314" s="70"/>
      <c r="J314" s="57"/>
      <c r="K314" s="39"/>
      <c r="L314" s="39"/>
      <c r="M314" s="73"/>
      <c r="N314" s="74"/>
      <c r="O314" s="39"/>
      <c r="P314" s="39"/>
      <c r="Q314" s="58"/>
    </row>
    <row r="315" spans="1:17">
      <c r="A315" s="285"/>
      <c r="B315" s="285">
        <v>99</v>
      </c>
      <c r="C315" s="290" t="s">
        <v>285</v>
      </c>
      <c r="D315" s="290"/>
      <c r="E315" s="290"/>
      <c r="F315" s="290"/>
      <c r="G315" s="290"/>
      <c r="H315" s="290"/>
      <c r="I315" s="69">
        <v>10</v>
      </c>
      <c r="J315" s="55" t="s">
        <v>182</v>
      </c>
      <c r="K315" s="36">
        <v>8500</v>
      </c>
      <c r="L315" s="36">
        <f t="shared" ref="L315" si="231">I315*K315</f>
        <v>85000</v>
      </c>
      <c r="M315" s="71">
        <v>10</v>
      </c>
      <c r="N315" s="72" t="s">
        <v>182</v>
      </c>
      <c r="O315" s="36">
        <v>8500</v>
      </c>
      <c r="P315" s="36">
        <f t="shared" ref="P315" si="232">M315*O315</f>
        <v>85000</v>
      </c>
      <c r="Q315" s="58"/>
    </row>
    <row r="316" spans="1:17">
      <c r="A316" s="37"/>
      <c r="B316" s="52"/>
      <c r="C316" s="290" t="s">
        <v>286</v>
      </c>
      <c r="D316" s="290"/>
      <c r="E316" s="290"/>
      <c r="F316" s="290"/>
      <c r="G316" s="290"/>
      <c r="H316" s="290"/>
      <c r="I316" s="70"/>
      <c r="J316" s="57"/>
      <c r="K316" s="39"/>
      <c r="L316" s="39"/>
      <c r="M316" s="73"/>
      <c r="N316" s="74"/>
      <c r="O316" s="39"/>
      <c r="P316" s="39"/>
      <c r="Q316" s="58"/>
    </row>
    <row r="317" spans="1:17">
      <c r="A317" s="285"/>
      <c r="B317" s="285">
        <v>100</v>
      </c>
      <c r="C317" s="291" t="s">
        <v>287</v>
      </c>
      <c r="D317" s="291"/>
      <c r="E317" s="291"/>
      <c r="F317" s="291"/>
      <c r="G317" s="291"/>
      <c r="H317" s="291"/>
      <c r="I317" s="69">
        <v>50</v>
      </c>
      <c r="J317" s="55" t="s">
        <v>182</v>
      </c>
      <c r="K317" s="36">
        <v>2000</v>
      </c>
      <c r="L317" s="36">
        <f t="shared" ref="L317" si="233">I317*K317</f>
        <v>100000</v>
      </c>
      <c r="M317" s="71">
        <v>50</v>
      </c>
      <c r="N317" s="72" t="s">
        <v>182</v>
      </c>
      <c r="O317" s="36">
        <v>2000</v>
      </c>
      <c r="P317" s="36">
        <f t="shared" ref="P317" si="234">M317*O317</f>
        <v>100000</v>
      </c>
      <c r="Q317" s="58"/>
    </row>
    <row r="318" spans="1:17">
      <c r="A318" s="37"/>
      <c r="B318" s="37"/>
      <c r="C318" s="289" t="s">
        <v>288</v>
      </c>
      <c r="D318" s="289"/>
      <c r="E318" s="289"/>
      <c r="F318" s="289"/>
      <c r="G318" s="289"/>
      <c r="H318" s="289"/>
      <c r="I318" s="70"/>
      <c r="J318" s="57"/>
      <c r="K318" s="39"/>
      <c r="L318" s="39"/>
      <c r="M318" s="73"/>
      <c r="N318" s="74"/>
      <c r="O318" s="39"/>
      <c r="P318" s="39"/>
      <c r="Q318" s="58"/>
    </row>
    <row r="319" spans="1:17">
      <c r="A319" s="285"/>
      <c r="B319" s="288">
        <v>101</v>
      </c>
      <c r="C319" s="290" t="s">
        <v>289</v>
      </c>
      <c r="D319" s="290"/>
      <c r="E319" s="290"/>
      <c r="F319" s="290"/>
      <c r="G319" s="290"/>
      <c r="H319" s="290"/>
      <c r="I319" s="69">
        <v>50</v>
      </c>
      <c r="J319" s="55" t="s">
        <v>182</v>
      </c>
      <c r="K319" s="36">
        <v>2500</v>
      </c>
      <c r="L319" s="36">
        <f t="shared" ref="L319" si="235">I319*K319</f>
        <v>125000</v>
      </c>
      <c r="M319" s="71">
        <v>50</v>
      </c>
      <c r="N319" s="72" t="s">
        <v>182</v>
      </c>
      <c r="O319" s="36">
        <v>2500</v>
      </c>
      <c r="P319" s="36">
        <f t="shared" ref="P319" si="236">M319*O319</f>
        <v>125000</v>
      </c>
      <c r="Q319" s="58"/>
    </row>
    <row r="320" spans="1:17">
      <c r="A320" s="37"/>
      <c r="B320" s="52"/>
      <c r="C320" s="290" t="s">
        <v>290</v>
      </c>
      <c r="D320" s="290"/>
      <c r="E320" s="290"/>
      <c r="F320" s="290"/>
      <c r="G320" s="290"/>
      <c r="H320" s="290"/>
      <c r="I320" s="70"/>
      <c r="J320" s="57"/>
      <c r="K320" s="39"/>
      <c r="L320" s="39"/>
      <c r="M320" s="73"/>
      <c r="N320" s="74"/>
      <c r="O320" s="39"/>
      <c r="P320" s="39"/>
      <c r="Q320" s="58"/>
    </row>
    <row r="321" spans="1:17">
      <c r="A321" s="285"/>
      <c r="B321" s="285">
        <v>102</v>
      </c>
      <c r="C321" s="291" t="s">
        <v>289</v>
      </c>
      <c r="D321" s="291"/>
      <c r="E321" s="291"/>
      <c r="F321" s="291"/>
      <c r="G321" s="291"/>
      <c r="H321" s="291"/>
      <c r="I321" s="69">
        <v>12</v>
      </c>
      <c r="J321" s="55" t="s">
        <v>182</v>
      </c>
      <c r="K321" s="36">
        <v>6000</v>
      </c>
      <c r="L321" s="36">
        <f t="shared" ref="L321" si="237">I321*K321</f>
        <v>72000</v>
      </c>
      <c r="M321" s="71">
        <v>12</v>
      </c>
      <c r="N321" s="72" t="s">
        <v>182</v>
      </c>
      <c r="O321" s="36">
        <v>6000</v>
      </c>
      <c r="P321" s="36">
        <f t="shared" ref="P321" si="238">M321*O321</f>
        <v>72000</v>
      </c>
      <c r="Q321" s="58"/>
    </row>
    <row r="322" spans="1:17">
      <c r="A322" s="37"/>
      <c r="B322" s="52"/>
      <c r="C322" s="289" t="s">
        <v>291</v>
      </c>
      <c r="D322" s="289"/>
      <c r="E322" s="289"/>
      <c r="F322" s="289"/>
      <c r="G322" s="289"/>
      <c r="H322" s="289"/>
      <c r="I322" s="70"/>
      <c r="J322" s="57"/>
      <c r="K322" s="39"/>
      <c r="L322" s="39"/>
      <c r="M322" s="73"/>
      <c r="N322" s="74"/>
      <c r="O322" s="39"/>
      <c r="P322" s="39"/>
      <c r="Q322" s="58"/>
    </row>
    <row r="323" spans="1:17">
      <c r="A323" s="285"/>
      <c r="B323" s="285">
        <v>103</v>
      </c>
      <c r="C323" s="290" t="s">
        <v>292</v>
      </c>
      <c r="D323" s="290"/>
      <c r="E323" s="290"/>
      <c r="F323" s="290"/>
      <c r="G323" s="290"/>
      <c r="H323" s="290"/>
      <c r="I323" s="69">
        <v>60</v>
      </c>
      <c r="J323" s="55" t="s">
        <v>182</v>
      </c>
      <c r="K323" s="36">
        <v>15000</v>
      </c>
      <c r="L323" s="36">
        <f t="shared" ref="L323" si="239">I323*K323</f>
        <v>900000</v>
      </c>
      <c r="M323" s="71">
        <v>60</v>
      </c>
      <c r="N323" s="72" t="s">
        <v>182</v>
      </c>
      <c r="O323" s="36">
        <v>15000</v>
      </c>
      <c r="P323" s="36">
        <f t="shared" ref="P323" si="240">M323*O323</f>
        <v>900000</v>
      </c>
      <c r="Q323" s="58"/>
    </row>
    <row r="324" spans="1:17">
      <c r="A324" s="30"/>
      <c r="B324" s="37"/>
      <c r="C324" s="289" t="s">
        <v>293</v>
      </c>
      <c r="D324" s="289"/>
      <c r="E324" s="289"/>
      <c r="F324" s="289"/>
      <c r="G324" s="289"/>
      <c r="H324" s="289"/>
      <c r="I324" s="70"/>
      <c r="J324" s="57"/>
      <c r="K324" s="39"/>
      <c r="L324" s="39"/>
      <c r="M324" s="73"/>
      <c r="N324" s="74"/>
      <c r="O324" s="39"/>
      <c r="P324" s="39"/>
      <c r="Q324" s="58"/>
    </row>
    <row r="325" spans="1:17">
      <c r="A325" s="274"/>
      <c r="B325" s="288">
        <v>104</v>
      </c>
      <c r="C325" s="290" t="s">
        <v>292</v>
      </c>
      <c r="D325" s="290"/>
      <c r="E325" s="290"/>
      <c r="F325" s="290"/>
      <c r="G325" s="290"/>
      <c r="H325" s="290"/>
      <c r="I325" s="69">
        <v>65</v>
      </c>
      <c r="J325" s="55" t="s">
        <v>182</v>
      </c>
      <c r="K325" s="36">
        <v>20000</v>
      </c>
      <c r="L325" s="36">
        <f t="shared" ref="L325" si="241">I325*K325</f>
        <v>1300000</v>
      </c>
      <c r="M325" s="71">
        <v>65</v>
      </c>
      <c r="N325" s="72" t="s">
        <v>182</v>
      </c>
      <c r="O325" s="36">
        <v>20000</v>
      </c>
      <c r="P325" s="36">
        <f t="shared" ref="P325" si="242">M325*O325</f>
        <v>1300000</v>
      </c>
      <c r="Q325" s="58"/>
    </row>
    <row r="326" spans="1:17">
      <c r="A326" s="37"/>
      <c r="B326" s="52"/>
      <c r="C326" s="289" t="s">
        <v>294</v>
      </c>
      <c r="D326" s="289"/>
      <c r="E326" s="289"/>
      <c r="F326" s="289"/>
      <c r="G326" s="289"/>
      <c r="H326" s="289"/>
      <c r="I326" s="70"/>
      <c r="J326" s="57"/>
      <c r="K326" s="39"/>
      <c r="L326" s="39"/>
      <c r="M326" s="73"/>
      <c r="N326" s="74"/>
      <c r="O326" s="39"/>
      <c r="P326" s="39"/>
      <c r="Q326" s="58"/>
    </row>
    <row r="327" spans="1:17">
      <c r="A327" s="285"/>
      <c r="B327" s="285">
        <v>105</v>
      </c>
      <c r="C327" s="290" t="s">
        <v>295</v>
      </c>
      <c r="D327" s="290"/>
      <c r="E327" s="290"/>
      <c r="F327" s="290"/>
      <c r="G327" s="290"/>
      <c r="H327" s="290"/>
      <c r="I327" s="69">
        <v>65</v>
      </c>
      <c r="J327" s="55" t="s">
        <v>182</v>
      </c>
      <c r="K327" s="36">
        <v>5000</v>
      </c>
      <c r="L327" s="36">
        <f t="shared" ref="L327" si="243">I327*K327</f>
        <v>325000</v>
      </c>
      <c r="M327" s="71">
        <v>65</v>
      </c>
      <c r="N327" s="72" t="s">
        <v>182</v>
      </c>
      <c r="O327" s="36">
        <v>5000</v>
      </c>
      <c r="P327" s="36">
        <f t="shared" ref="P327" si="244">M327*O327</f>
        <v>325000</v>
      </c>
      <c r="Q327" s="58"/>
    </row>
    <row r="328" spans="1:17">
      <c r="A328" s="37"/>
      <c r="B328" s="52"/>
      <c r="C328" s="290" t="s">
        <v>180</v>
      </c>
      <c r="D328" s="290"/>
      <c r="E328" s="290"/>
      <c r="F328" s="290"/>
      <c r="G328" s="290"/>
      <c r="H328" s="290"/>
      <c r="I328" s="70"/>
      <c r="J328" s="57"/>
      <c r="K328" s="39"/>
      <c r="L328" s="39"/>
      <c r="M328" s="73"/>
      <c r="N328" s="74"/>
      <c r="O328" s="39"/>
      <c r="P328" s="39"/>
      <c r="Q328" s="58"/>
    </row>
    <row r="329" spans="1:17">
      <c r="A329" s="285"/>
      <c r="B329" s="285">
        <v>106</v>
      </c>
      <c r="C329" s="291" t="s">
        <v>296</v>
      </c>
      <c r="D329" s="291"/>
      <c r="E329" s="291"/>
      <c r="F329" s="291"/>
      <c r="G329" s="291"/>
      <c r="H329" s="291"/>
      <c r="I329" s="69">
        <v>24</v>
      </c>
      <c r="J329" s="55" t="s">
        <v>182</v>
      </c>
      <c r="K329" s="36">
        <v>2000</v>
      </c>
      <c r="L329" s="36">
        <f t="shared" ref="L329" si="245">I329*K329</f>
        <v>48000</v>
      </c>
      <c r="M329" s="71">
        <v>24</v>
      </c>
      <c r="N329" s="72" t="s">
        <v>182</v>
      </c>
      <c r="O329" s="36">
        <v>2000</v>
      </c>
      <c r="P329" s="36">
        <f t="shared" ref="P329" si="246">M329*O329</f>
        <v>48000</v>
      </c>
      <c r="Q329" s="58"/>
    </row>
    <row r="330" spans="1:17">
      <c r="A330" s="37"/>
      <c r="B330" s="37"/>
      <c r="C330" s="289" t="s">
        <v>180</v>
      </c>
      <c r="D330" s="289"/>
      <c r="E330" s="289"/>
      <c r="F330" s="289"/>
      <c r="G330" s="289"/>
      <c r="H330" s="289"/>
      <c r="I330" s="70"/>
      <c r="J330" s="57"/>
      <c r="K330" s="39"/>
      <c r="L330" s="39"/>
      <c r="M330" s="73"/>
      <c r="N330" s="74"/>
      <c r="O330" s="39"/>
      <c r="P330" s="39"/>
      <c r="Q330" s="58"/>
    </row>
    <row r="331" spans="1:17">
      <c r="A331" s="285"/>
      <c r="B331" s="288">
        <v>107</v>
      </c>
      <c r="C331" s="290" t="s">
        <v>297</v>
      </c>
      <c r="D331" s="290"/>
      <c r="E331" s="290"/>
      <c r="F331" s="290"/>
      <c r="G331" s="290"/>
      <c r="H331" s="290"/>
      <c r="I331" s="69">
        <v>12</v>
      </c>
      <c r="J331" s="55" t="s">
        <v>182</v>
      </c>
      <c r="K331" s="36">
        <v>85000</v>
      </c>
      <c r="L331" s="36">
        <f t="shared" ref="L331" si="247">I331*K331</f>
        <v>1020000</v>
      </c>
      <c r="M331" s="71">
        <v>12</v>
      </c>
      <c r="N331" s="72" t="s">
        <v>182</v>
      </c>
      <c r="O331" s="36">
        <v>85000</v>
      </c>
      <c r="P331" s="36">
        <f t="shared" ref="P331" si="248">M331*O331</f>
        <v>1020000</v>
      </c>
      <c r="Q331" s="58"/>
    </row>
    <row r="332" spans="1:17">
      <c r="A332" s="37"/>
      <c r="B332" s="52"/>
      <c r="C332" s="290" t="s">
        <v>298</v>
      </c>
      <c r="D332" s="290"/>
      <c r="E332" s="290"/>
      <c r="F332" s="290"/>
      <c r="G332" s="290"/>
      <c r="H332" s="290"/>
      <c r="I332" s="70"/>
      <c r="J332" s="57"/>
      <c r="K332" s="39"/>
      <c r="L332" s="39"/>
      <c r="M332" s="73"/>
      <c r="N332" s="74"/>
      <c r="O332" s="39"/>
      <c r="P332" s="39"/>
      <c r="Q332" s="58"/>
    </row>
    <row r="333" spans="1:17">
      <c r="A333" s="285"/>
      <c r="B333" s="285">
        <v>108</v>
      </c>
      <c r="C333" s="291" t="s">
        <v>297</v>
      </c>
      <c r="D333" s="291"/>
      <c r="E333" s="291"/>
      <c r="F333" s="291"/>
      <c r="G333" s="291"/>
      <c r="H333" s="291"/>
      <c r="I333" s="69">
        <v>12</v>
      </c>
      <c r="J333" s="55" t="s">
        <v>182</v>
      </c>
      <c r="K333" s="36">
        <v>17000</v>
      </c>
      <c r="L333" s="36">
        <f t="shared" ref="L333" si="249">I333*K333</f>
        <v>204000</v>
      </c>
      <c r="M333" s="71">
        <v>12</v>
      </c>
      <c r="N333" s="72" t="s">
        <v>182</v>
      </c>
      <c r="O333" s="36">
        <v>17000</v>
      </c>
      <c r="P333" s="36">
        <f t="shared" ref="P333" si="250">M333*O333</f>
        <v>204000</v>
      </c>
      <c r="Q333" s="58"/>
    </row>
    <row r="334" spans="1:17">
      <c r="A334" s="37"/>
      <c r="B334" s="52"/>
      <c r="C334" s="289" t="s">
        <v>299</v>
      </c>
      <c r="D334" s="289"/>
      <c r="E334" s="289"/>
      <c r="F334" s="289"/>
      <c r="G334" s="289"/>
      <c r="H334" s="289"/>
      <c r="I334" s="70"/>
      <c r="J334" s="57"/>
      <c r="K334" s="39"/>
      <c r="L334" s="39"/>
      <c r="M334" s="73"/>
      <c r="N334" s="74"/>
      <c r="O334" s="39"/>
      <c r="P334" s="39"/>
      <c r="Q334" s="58"/>
    </row>
    <row r="335" spans="1:17">
      <c r="A335" s="285"/>
      <c r="B335" s="285">
        <v>109</v>
      </c>
      <c r="C335" s="290" t="s">
        <v>300</v>
      </c>
      <c r="D335" s="290"/>
      <c r="E335" s="290"/>
      <c r="F335" s="290"/>
      <c r="G335" s="290"/>
      <c r="H335" s="290"/>
      <c r="I335" s="69">
        <v>2</v>
      </c>
      <c r="J335" s="55" t="s">
        <v>182</v>
      </c>
      <c r="K335" s="36">
        <v>25000</v>
      </c>
      <c r="L335" s="36">
        <f t="shared" ref="L335" si="251">I335*K335</f>
        <v>50000</v>
      </c>
      <c r="M335" s="71"/>
      <c r="N335" s="72"/>
      <c r="O335" s="36"/>
      <c r="P335" s="36"/>
      <c r="Q335" s="58"/>
    </row>
    <row r="336" spans="1:17">
      <c r="A336" s="37"/>
      <c r="B336" s="37"/>
      <c r="C336" s="290" t="s">
        <v>180</v>
      </c>
      <c r="D336" s="290"/>
      <c r="E336" s="290"/>
      <c r="F336" s="290"/>
      <c r="G336" s="290"/>
      <c r="H336" s="290"/>
      <c r="I336" s="70"/>
      <c r="J336" s="57"/>
      <c r="K336" s="39"/>
      <c r="L336" s="39"/>
      <c r="M336" s="73"/>
      <c r="N336" s="74"/>
      <c r="O336" s="39"/>
      <c r="P336" s="39"/>
      <c r="Q336" s="58"/>
    </row>
    <row r="337" spans="1:17">
      <c r="A337" s="285"/>
      <c r="B337" s="288">
        <v>110</v>
      </c>
      <c r="C337" s="291" t="s">
        <v>301</v>
      </c>
      <c r="D337" s="291"/>
      <c r="E337" s="291"/>
      <c r="F337" s="291"/>
      <c r="G337" s="291"/>
      <c r="H337" s="291"/>
      <c r="I337" s="69">
        <v>22</v>
      </c>
      <c r="J337" s="55" t="s">
        <v>182</v>
      </c>
      <c r="K337" s="36">
        <v>35000</v>
      </c>
      <c r="L337" s="36">
        <f t="shared" ref="L337" si="252">I337*K337</f>
        <v>770000</v>
      </c>
      <c r="M337" s="71">
        <v>22</v>
      </c>
      <c r="N337" s="72" t="s">
        <v>182</v>
      </c>
      <c r="O337" s="36">
        <v>35000</v>
      </c>
      <c r="P337" s="36">
        <f t="shared" ref="P337" si="253">M337*O337</f>
        <v>770000</v>
      </c>
      <c r="Q337" s="58"/>
    </row>
    <row r="338" spans="1:17">
      <c r="A338" s="37"/>
      <c r="B338" s="52"/>
      <c r="C338" s="289" t="s">
        <v>302</v>
      </c>
      <c r="D338" s="289"/>
      <c r="E338" s="289"/>
      <c r="F338" s="289"/>
      <c r="G338" s="289"/>
      <c r="H338" s="289"/>
      <c r="I338" s="70"/>
      <c r="J338" s="57"/>
      <c r="K338" s="39"/>
      <c r="L338" s="39"/>
      <c r="M338" s="73"/>
      <c r="N338" s="74"/>
      <c r="O338" s="39"/>
      <c r="P338" s="39"/>
      <c r="Q338" s="58"/>
    </row>
    <row r="339" spans="1:17">
      <c r="A339" s="285"/>
      <c r="B339" s="285">
        <v>111</v>
      </c>
      <c r="C339" s="290" t="s">
        <v>303</v>
      </c>
      <c r="D339" s="290"/>
      <c r="E339" s="290"/>
      <c r="F339" s="290"/>
      <c r="G339" s="290"/>
      <c r="H339" s="290"/>
      <c r="I339" s="69">
        <v>36</v>
      </c>
      <c r="J339" s="55" t="s">
        <v>182</v>
      </c>
      <c r="K339" s="36">
        <v>15000</v>
      </c>
      <c r="L339" s="36">
        <f t="shared" ref="L339" si="254">I339*K339</f>
        <v>540000</v>
      </c>
      <c r="M339" s="71">
        <v>36</v>
      </c>
      <c r="N339" s="72" t="s">
        <v>182</v>
      </c>
      <c r="O339" s="36">
        <v>15000</v>
      </c>
      <c r="P339" s="36">
        <f t="shared" ref="P339" si="255">M339*O339</f>
        <v>540000</v>
      </c>
      <c r="Q339" s="58"/>
    </row>
    <row r="340" spans="1:17">
      <c r="A340" s="37"/>
      <c r="B340" s="52"/>
      <c r="C340" s="290" t="s">
        <v>304</v>
      </c>
      <c r="D340" s="290"/>
      <c r="E340" s="290"/>
      <c r="F340" s="290"/>
      <c r="G340" s="290"/>
      <c r="H340" s="290"/>
      <c r="I340" s="70"/>
      <c r="J340" s="57"/>
      <c r="K340" s="39"/>
      <c r="L340" s="39"/>
      <c r="M340" s="73"/>
      <c r="N340" s="74"/>
      <c r="O340" s="39"/>
      <c r="P340" s="39"/>
      <c r="Q340" s="58"/>
    </row>
    <row r="341" spans="1:17">
      <c r="A341" s="285"/>
      <c r="B341" s="285">
        <v>112</v>
      </c>
      <c r="C341" s="291" t="s">
        <v>303</v>
      </c>
      <c r="D341" s="291"/>
      <c r="E341" s="291"/>
      <c r="F341" s="291"/>
      <c r="G341" s="291"/>
      <c r="H341" s="291"/>
      <c r="I341" s="69">
        <v>36</v>
      </c>
      <c r="J341" s="55" t="s">
        <v>182</v>
      </c>
      <c r="K341" s="36">
        <v>15000</v>
      </c>
      <c r="L341" s="36">
        <f t="shared" ref="L341" si="256">I341*K341</f>
        <v>540000</v>
      </c>
      <c r="M341" s="71">
        <v>36</v>
      </c>
      <c r="N341" s="72" t="s">
        <v>182</v>
      </c>
      <c r="O341" s="36">
        <v>15000</v>
      </c>
      <c r="P341" s="36">
        <f t="shared" ref="P341" si="257">M341*O341</f>
        <v>540000</v>
      </c>
      <c r="Q341" s="58"/>
    </row>
    <row r="342" spans="1:17">
      <c r="A342" s="37"/>
      <c r="B342" s="37"/>
      <c r="C342" s="289" t="s">
        <v>305</v>
      </c>
      <c r="D342" s="289"/>
      <c r="E342" s="289"/>
      <c r="F342" s="289"/>
      <c r="G342" s="289"/>
      <c r="H342" s="289"/>
      <c r="I342" s="70"/>
      <c r="J342" s="57"/>
      <c r="K342" s="39"/>
      <c r="L342" s="39"/>
      <c r="M342" s="73"/>
      <c r="N342" s="74"/>
      <c r="O342" s="39"/>
      <c r="P342" s="39"/>
      <c r="Q342" s="58"/>
    </row>
    <row r="343" spans="1:17">
      <c r="A343" s="285"/>
      <c r="B343" s="288">
        <v>113</v>
      </c>
      <c r="C343" s="290" t="s">
        <v>306</v>
      </c>
      <c r="D343" s="290"/>
      <c r="E343" s="290"/>
      <c r="F343" s="290"/>
      <c r="G343" s="290"/>
      <c r="H343" s="290"/>
      <c r="I343" s="69">
        <v>300</v>
      </c>
      <c r="J343" s="55" t="s">
        <v>191</v>
      </c>
      <c r="K343" s="36">
        <v>2000</v>
      </c>
      <c r="L343" s="36">
        <f t="shared" ref="L343" si="258">I343*K343</f>
        <v>600000</v>
      </c>
      <c r="M343" s="71">
        <v>300</v>
      </c>
      <c r="N343" s="72" t="s">
        <v>191</v>
      </c>
      <c r="O343" s="36">
        <v>2000</v>
      </c>
      <c r="P343" s="36">
        <f t="shared" ref="P343" si="259">M343*O343</f>
        <v>600000</v>
      </c>
      <c r="Q343" s="58"/>
    </row>
    <row r="344" spans="1:17">
      <c r="A344" s="37"/>
      <c r="B344" s="52"/>
      <c r="C344" s="290" t="s">
        <v>180</v>
      </c>
      <c r="D344" s="290"/>
      <c r="E344" s="290"/>
      <c r="F344" s="290"/>
      <c r="G344" s="290"/>
      <c r="H344" s="290"/>
      <c r="I344" s="70"/>
      <c r="J344" s="57"/>
      <c r="K344" s="39"/>
      <c r="L344" s="39"/>
      <c r="M344" s="73"/>
      <c r="N344" s="74"/>
      <c r="O344" s="39"/>
      <c r="P344" s="39"/>
      <c r="Q344" s="58"/>
    </row>
    <row r="345" spans="1:17">
      <c r="A345" s="285"/>
      <c r="B345" s="285">
        <v>114</v>
      </c>
      <c r="C345" s="291" t="s">
        <v>307</v>
      </c>
      <c r="D345" s="291"/>
      <c r="E345" s="291"/>
      <c r="F345" s="291"/>
      <c r="G345" s="291"/>
      <c r="H345" s="291"/>
      <c r="I345" s="69">
        <v>48</v>
      </c>
      <c r="J345" s="55" t="s">
        <v>182</v>
      </c>
      <c r="K345" s="36">
        <v>35000</v>
      </c>
      <c r="L345" s="36">
        <f t="shared" ref="L345" si="260">I345*K345</f>
        <v>1680000</v>
      </c>
      <c r="M345" s="71">
        <v>48</v>
      </c>
      <c r="N345" s="72" t="s">
        <v>182</v>
      </c>
      <c r="O345" s="36">
        <v>35000</v>
      </c>
      <c r="P345" s="36">
        <f t="shared" ref="P345" si="261">M345*O345</f>
        <v>1680000</v>
      </c>
      <c r="Q345" s="58"/>
    </row>
    <row r="346" spans="1:17">
      <c r="A346" s="37"/>
      <c r="B346" s="52"/>
      <c r="C346" s="289" t="s">
        <v>180</v>
      </c>
      <c r="D346" s="289"/>
      <c r="E346" s="289"/>
      <c r="F346" s="289"/>
      <c r="G346" s="289"/>
      <c r="H346" s="289"/>
      <c r="I346" s="70"/>
      <c r="J346" s="57"/>
      <c r="K346" s="39"/>
      <c r="L346" s="39"/>
      <c r="M346" s="73"/>
      <c r="N346" s="74"/>
      <c r="O346" s="39"/>
      <c r="P346" s="39"/>
      <c r="Q346" s="58"/>
    </row>
    <row r="347" spans="1:17">
      <c r="A347" s="285"/>
      <c r="B347" s="285">
        <v>115</v>
      </c>
      <c r="C347" s="290" t="s">
        <v>308</v>
      </c>
      <c r="D347" s="290"/>
      <c r="E347" s="290"/>
      <c r="F347" s="290"/>
      <c r="G347" s="290"/>
      <c r="H347" s="290"/>
      <c r="I347" s="69">
        <v>600</v>
      </c>
      <c r="J347" s="55" t="s">
        <v>164</v>
      </c>
      <c r="K347" s="36">
        <v>600</v>
      </c>
      <c r="L347" s="36">
        <f t="shared" ref="L347" si="262">I347*K347</f>
        <v>360000</v>
      </c>
      <c r="M347" s="71">
        <v>600</v>
      </c>
      <c r="N347" s="72" t="s">
        <v>164</v>
      </c>
      <c r="O347" s="36">
        <v>600</v>
      </c>
      <c r="P347" s="36">
        <f t="shared" ref="P347" si="263">M347*O347</f>
        <v>360000</v>
      </c>
      <c r="Q347" s="58"/>
    </row>
    <row r="348" spans="1:17">
      <c r="A348" s="37"/>
      <c r="B348" s="37"/>
      <c r="C348" s="290" t="s">
        <v>309</v>
      </c>
      <c r="D348" s="290"/>
      <c r="E348" s="290"/>
      <c r="F348" s="290"/>
      <c r="G348" s="290"/>
      <c r="H348" s="290"/>
      <c r="I348" s="70"/>
      <c r="J348" s="57"/>
      <c r="K348" s="39"/>
      <c r="L348" s="39"/>
      <c r="M348" s="73"/>
      <c r="N348" s="74"/>
      <c r="O348" s="39"/>
      <c r="P348" s="39"/>
      <c r="Q348" s="58"/>
    </row>
    <row r="349" spans="1:17">
      <c r="A349" s="285"/>
      <c r="B349" s="288">
        <v>116</v>
      </c>
      <c r="C349" s="291" t="s">
        <v>308</v>
      </c>
      <c r="D349" s="291"/>
      <c r="E349" s="291"/>
      <c r="F349" s="291"/>
      <c r="G349" s="291"/>
      <c r="H349" s="291"/>
      <c r="I349" s="69">
        <v>200</v>
      </c>
      <c r="J349" s="55" t="s">
        <v>164</v>
      </c>
      <c r="K349" s="36">
        <v>7500</v>
      </c>
      <c r="L349" s="36">
        <f t="shared" ref="L349" si="264">I349*K349</f>
        <v>1500000</v>
      </c>
      <c r="M349" s="71">
        <v>200</v>
      </c>
      <c r="N349" s="72" t="s">
        <v>164</v>
      </c>
      <c r="O349" s="36">
        <v>7500</v>
      </c>
      <c r="P349" s="36">
        <f t="shared" ref="P349" si="265">M349*O349</f>
        <v>1500000</v>
      </c>
      <c r="Q349" s="58"/>
    </row>
    <row r="350" spans="1:17">
      <c r="A350" s="37"/>
      <c r="B350" s="52"/>
      <c r="C350" s="289" t="s">
        <v>310</v>
      </c>
      <c r="D350" s="289"/>
      <c r="E350" s="289"/>
      <c r="F350" s="289"/>
      <c r="G350" s="289"/>
      <c r="H350" s="289"/>
      <c r="I350" s="70"/>
      <c r="J350" s="57"/>
      <c r="K350" s="39"/>
      <c r="L350" s="39"/>
      <c r="M350" s="73"/>
      <c r="N350" s="74"/>
      <c r="O350" s="39"/>
      <c r="P350" s="39"/>
      <c r="Q350" s="58"/>
    </row>
    <row r="351" spans="1:17">
      <c r="A351" s="285"/>
      <c r="B351" s="285">
        <v>117</v>
      </c>
      <c r="C351" s="290" t="s">
        <v>308</v>
      </c>
      <c r="D351" s="290"/>
      <c r="E351" s="290"/>
      <c r="F351" s="290"/>
      <c r="G351" s="290"/>
      <c r="H351" s="290"/>
      <c r="I351" s="69">
        <v>300</v>
      </c>
      <c r="J351" s="55" t="s">
        <v>164</v>
      </c>
      <c r="K351" s="36">
        <v>5500</v>
      </c>
      <c r="L351" s="36">
        <f t="shared" ref="L351" si="266">I351*K351</f>
        <v>1650000</v>
      </c>
      <c r="M351" s="71">
        <v>300</v>
      </c>
      <c r="N351" s="72" t="s">
        <v>164</v>
      </c>
      <c r="O351" s="36">
        <v>5500</v>
      </c>
      <c r="P351" s="36">
        <f t="shared" ref="P351" si="267">M351*O351</f>
        <v>1650000</v>
      </c>
      <c r="Q351" s="58"/>
    </row>
    <row r="352" spans="1:17">
      <c r="A352" s="37"/>
      <c r="B352" s="52"/>
      <c r="C352" s="290" t="s">
        <v>311</v>
      </c>
      <c r="D352" s="290"/>
      <c r="E352" s="290"/>
      <c r="F352" s="290"/>
      <c r="G352" s="290"/>
      <c r="H352" s="290"/>
      <c r="I352" s="70"/>
      <c r="J352" s="57"/>
      <c r="K352" s="39"/>
      <c r="L352" s="39"/>
      <c r="M352" s="73"/>
      <c r="N352" s="74"/>
      <c r="O352" s="39"/>
      <c r="P352" s="39"/>
      <c r="Q352" s="58"/>
    </row>
    <row r="353" spans="1:17">
      <c r="A353" s="285"/>
      <c r="B353" s="285">
        <v>118</v>
      </c>
      <c r="C353" s="291" t="s">
        <v>312</v>
      </c>
      <c r="D353" s="291"/>
      <c r="E353" s="291"/>
      <c r="F353" s="291"/>
      <c r="G353" s="291"/>
      <c r="H353" s="291"/>
      <c r="I353" s="69">
        <v>140</v>
      </c>
      <c r="J353" s="55" t="s">
        <v>182</v>
      </c>
      <c r="K353" s="36">
        <v>1500</v>
      </c>
      <c r="L353" s="36">
        <f t="shared" ref="L353" si="268">I353*K353</f>
        <v>210000</v>
      </c>
      <c r="M353" s="71">
        <v>140</v>
      </c>
      <c r="N353" s="72" t="s">
        <v>182</v>
      </c>
      <c r="O353" s="36">
        <v>1500</v>
      </c>
      <c r="P353" s="36">
        <f t="shared" ref="P353" si="269">M353*O353</f>
        <v>210000</v>
      </c>
      <c r="Q353" s="58"/>
    </row>
    <row r="354" spans="1:17">
      <c r="A354" s="37"/>
      <c r="B354" s="37"/>
      <c r="C354" s="289" t="s">
        <v>247</v>
      </c>
      <c r="D354" s="289"/>
      <c r="E354" s="289"/>
      <c r="F354" s="289"/>
      <c r="G354" s="289"/>
      <c r="H354" s="289"/>
      <c r="I354" s="70"/>
      <c r="J354" s="57"/>
      <c r="K354" s="39"/>
      <c r="L354" s="39"/>
      <c r="M354" s="73"/>
      <c r="N354" s="74"/>
      <c r="O354" s="39"/>
      <c r="P354" s="39"/>
      <c r="Q354" s="58"/>
    </row>
    <row r="355" spans="1:17">
      <c r="A355" s="285"/>
      <c r="B355" s="288">
        <v>119</v>
      </c>
      <c r="C355" s="290" t="s">
        <v>312</v>
      </c>
      <c r="D355" s="290"/>
      <c r="E355" s="290"/>
      <c r="F355" s="290"/>
      <c r="G355" s="290"/>
      <c r="H355" s="290"/>
      <c r="I355" s="69">
        <v>120</v>
      </c>
      <c r="J355" s="55" t="s">
        <v>182</v>
      </c>
      <c r="K355" s="36">
        <v>8500</v>
      </c>
      <c r="L355" s="36">
        <f t="shared" ref="L355" si="270">I355*K355</f>
        <v>1020000</v>
      </c>
      <c r="M355" s="71">
        <v>120</v>
      </c>
      <c r="N355" s="72" t="s">
        <v>182</v>
      </c>
      <c r="O355" s="36">
        <v>8500</v>
      </c>
      <c r="P355" s="36">
        <f t="shared" ref="P355" si="271">M355*O355</f>
        <v>1020000</v>
      </c>
      <c r="Q355" s="58"/>
    </row>
    <row r="356" spans="1:17">
      <c r="A356" s="37"/>
      <c r="B356" s="52"/>
      <c r="C356" s="290" t="s">
        <v>313</v>
      </c>
      <c r="D356" s="290"/>
      <c r="E356" s="290"/>
      <c r="F356" s="290"/>
      <c r="G356" s="290"/>
      <c r="H356" s="290"/>
      <c r="I356" s="70"/>
      <c r="J356" s="57"/>
      <c r="K356" s="39"/>
      <c r="L356" s="39"/>
      <c r="M356" s="73"/>
      <c r="N356" s="74"/>
      <c r="O356" s="39"/>
      <c r="P356" s="39"/>
      <c r="Q356" s="58"/>
    </row>
    <row r="357" spans="1:17">
      <c r="A357" s="285"/>
      <c r="B357" s="285">
        <v>120</v>
      </c>
      <c r="C357" s="291" t="s">
        <v>312</v>
      </c>
      <c r="D357" s="291"/>
      <c r="E357" s="291"/>
      <c r="F357" s="291"/>
      <c r="G357" s="291"/>
      <c r="H357" s="291"/>
      <c r="I357" s="69">
        <v>120</v>
      </c>
      <c r="J357" s="55" t="s">
        <v>182</v>
      </c>
      <c r="K357" s="36">
        <v>7500</v>
      </c>
      <c r="L357" s="36">
        <f t="shared" ref="L357" si="272">I357*K357</f>
        <v>900000</v>
      </c>
      <c r="M357" s="71">
        <v>120</v>
      </c>
      <c r="N357" s="72" t="s">
        <v>182</v>
      </c>
      <c r="O357" s="36">
        <v>7500</v>
      </c>
      <c r="P357" s="36">
        <f t="shared" ref="P357" si="273">M357*O357</f>
        <v>900000</v>
      </c>
      <c r="Q357" s="58"/>
    </row>
    <row r="358" spans="1:17">
      <c r="A358" s="37"/>
      <c r="B358" s="52"/>
      <c r="C358" s="289" t="s">
        <v>314</v>
      </c>
      <c r="D358" s="289"/>
      <c r="E358" s="289"/>
      <c r="F358" s="289"/>
      <c r="G358" s="289"/>
      <c r="H358" s="289"/>
      <c r="I358" s="70"/>
      <c r="J358" s="57"/>
      <c r="K358" s="39"/>
      <c r="L358" s="39"/>
      <c r="M358" s="73"/>
      <c r="N358" s="74"/>
      <c r="O358" s="39"/>
      <c r="P358" s="39"/>
      <c r="Q358" s="58"/>
    </row>
    <row r="359" spans="1:17">
      <c r="A359" s="285"/>
      <c r="B359" s="285">
        <v>121</v>
      </c>
      <c r="C359" s="290" t="s">
        <v>315</v>
      </c>
      <c r="D359" s="290"/>
      <c r="E359" s="290"/>
      <c r="F359" s="290"/>
      <c r="G359" s="290"/>
      <c r="H359" s="290"/>
      <c r="I359" s="69">
        <v>18</v>
      </c>
      <c r="J359" s="55" t="s">
        <v>182</v>
      </c>
      <c r="K359" s="36">
        <v>8500</v>
      </c>
      <c r="L359" s="36">
        <f t="shared" ref="L359" si="274">I359*K359</f>
        <v>153000</v>
      </c>
      <c r="M359" s="71">
        <v>18</v>
      </c>
      <c r="N359" s="72" t="s">
        <v>182</v>
      </c>
      <c r="O359" s="36">
        <v>8500</v>
      </c>
      <c r="P359" s="36">
        <f t="shared" ref="P359" si="275">M359*O359</f>
        <v>153000</v>
      </c>
      <c r="Q359" s="58"/>
    </row>
    <row r="360" spans="1:17">
      <c r="A360" s="37"/>
      <c r="B360" s="37"/>
      <c r="C360" s="290" t="s">
        <v>180</v>
      </c>
      <c r="D360" s="290"/>
      <c r="E360" s="290"/>
      <c r="F360" s="290"/>
      <c r="G360" s="290"/>
      <c r="H360" s="290"/>
      <c r="I360" s="70"/>
      <c r="J360" s="57"/>
      <c r="K360" s="39"/>
      <c r="L360" s="39"/>
      <c r="M360" s="73"/>
      <c r="N360" s="74"/>
      <c r="O360" s="39"/>
      <c r="P360" s="39"/>
      <c r="Q360" s="58"/>
    </row>
    <row r="361" spans="1:17">
      <c r="A361" s="285"/>
      <c r="B361" s="288">
        <v>122</v>
      </c>
      <c r="C361" s="291" t="s">
        <v>316</v>
      </c>
      <c r="D361" s="291"/>
      <c r="E361" s="291"/>
      <c r="F361" s="291"/>
      <c r="G361" s="291"/>
      <c r="H361" s="291"/>
      <c r="I361" s="69">
        <v>5</v>
      </c>
      <c r="J361" s="55" t="s">
        <v>182</v>
      </c>
      <c r="K361" s="36">
        <v>15000</v>
      </c>
      <c r="L361" s="36">
        <f t="shared" ref="L361" si="276">I361*K361</f>
        <v>75000</v>
      </c>
      <c r="M361" s="71">
        <v>5</v>
      </c>
      <c r="N361" s="72" t="s">
        <v>182</v>
      </c>
      <c r="O361" s="36">
        <v>15000</v>
      </c>
      <c r="P361" s="36">
        <f t="shared" ref="P361" si="277">M361*O361</f>
        <v>75000</v>
      </c>
      <c r="Q361" s="58"/>
    </row>
    <row r="362" spans="1:17">
      <c r="A362" s="37"/>
      <c r="B362" s="52"/>
      <c r="C362" s="289" t="s">
        <v>317</v>
      </c>
      <c r="D362" s="289"/>
      <c r="E362" s="289"/>
      <c r="F362" s="289"/>
      <c r="G362" s="289"/>
      <c r="H362" s="289"/>
      <c r="I362" s="70"/>
      <c r="J362" s="57"/>
      <c r="K362" s="39"/>
      <c r="L362" s="39"/>
      <c r="M362" s="73"/>
      <c r="N362" s="74"/>
      <c r="O362" s="39"/>
      <c r="P362" s="39"/>
      <c r="Q362" s="58"/>
    </row>
    <row r="363" spans="1:17">
      <c r="A363" s="285"/>
      <c r="B363" s="285">
        <v>123</v>
      </c>
      <c r="C363" s="290" t="s">
        <v>316</v>
      </c>
      <c r="D363" s="290"/>
      <c r="E363" s="290"/>
      <c r="F363" s="290"/>
      <c r="G363" s="290"/>
      <c r="H363" s="290"/>
      <c r="I363" s="69">
        <v>50</v>
      </c>
      <c r="J363" s="55" t="s">
        <v>182</v>
      </c>
      <c r="K363" s="36">
        <v>60000</v>
      </c>
      <c r="L363" s="36">
        <f t="shared" ref="L363" si="278">I363*K363</f>
        <v>3000000</v>
      </c>
      <c r="M363" s="71">
        <v>50</v>
      </c>
      <c r="N363" s="72" t="s">
        <v>182</v>
      </c>
      <c r="O363" s="36">
        <v>60000</v>
      </c>
      <c r="P363" s="36">
        <f t="shared" ref="P363" si="279">M363*O363</f>
        <v>3000000</v>
      </c>
      <c r="Q363" s="58"/>
    </row>
    <row r="364" spans="1:17">
      <c r="A364" s="37"/>
      <c r="B364" s="52"/>
      <c r="C364" s="290" t="s">
        <v>318</v>
      </c>
      <c r="D364" s="290"/>
      <c r="E364" s="290"/>
      <c r="F364" s="290"/>
      <c r="G364" s="290"/>
      <c r="H364" s="290"/>
      <c r="I364" s="70"/>
      <c r="J364" s="57"/>
      <c r="K364" s="39"/>
      <c r="L364" s="39"/>
      <c r="M364" s="73"/>
      <c r="N364" s="74"/>
      <c r="O364" s="39"/>
      <c r="P364" s="39"/>
      <c r="Q364" s="58"/>
    </row>
    <row r="365" spans="1:17">
      <c r="A365" s="285"/>
      <c r="B365" s="285">
        <v>124</v>
      </c>
      <c r="C365" s="291" t="s">
        <v>319</v>
      </c>
      <c r="D365" s="291"/>
      <c r="E365" s="291"/>
      <c r="F365" s="291"/>
      <c r="G365" s="291"/>
      <c r="H365" s="291"/>
      <c r="I365" s="69">
        <v>60</v>
      </c>
      <c r="J365" s="55" t="s">
        <v>182</v>
      </c>
      <c r="K365" s="36">
        <v>17000</v>
      </c>
      <c r="L365" s="36">
        <f t="shared" ref="L365" si="280">I365*K365</f>
        <v>1020000</v>
      </c>
      <c r="M365" s="71">
        <v>60</v>
      </c>
      <c r="N365" s="72" t="s">
        <v>182</v>
      </c>
      <c r="O365" s="36">
        <v>17000</v>
      </c>
      <c r="P365" s="36">
        <f t="shared" ref="P365" si="281">M365*O365</f>
        <v>1020000</v>
      </c>
      <c r="Q365" s="58"/>
    </row>
    <row r="366" spans="1:17">
      <c r="A366" s="37"/>
      <c r="B366" s="37"/>
      <c r="C366" s="289" t="s">
        <v>320</v>
      </c>
      <c r="D366" s="289"/>
      <c r="E366" s="289"/>
      <c r="F366" s="289"/>
      <c r="G366" s="289"/>
      <c r="H366" s="289"/>
      <c r="I366" s="70"/>
      <c r="J366" s="57"/>
      <c r="K366" s="39"/>
      <c r="L366" s="39"/>
      <c r="M366" s="73"/>
      <c r="N366" s="74"/>
      <c r="O366" s="39"/>
      <c r="P366" s="39"/>
      <c r="Q366" s="58"/>
    </row>
    <row r="367" spans="1:17">
      <c r="A367" s="285"/>
      <c r="B367" s="288">
        <v>125</v>
      </c>
      <c r="C367" s="290" t="s">
        <v>319</v>
      </c>
      <c r="D367" s="290"/>
      <c r="E367" s="290"/>
      <c r="F367" s="290"/>
      <c r="G367" s="290"/>
      <c r="H367" s="290"/>
      <c r="I367" s="69">
        <v>30</v>
      </c>
      <c r="J367" s="55" t="s">
        <v>182</v>
      </c>
      <c r="K367" s="36">
        <v>27000</v>
      </c>
      <c r="L367" s="36">
        <f t="shared" ref="L367" si="282">I367*K367</f>
        <v>810000</v>
      </c>
      <c r="M367" s="71">
        <v>30</v>
      </c>
      <c r="N367" s="72" t="s">
        <v>182</v>
      </c>
      <c r="O367" s="36">
        <v>27000</v>
      </c>
      <c r="P367" s="36">
        <f t="shared" ref="P367" si="283">M367*O367</f>
        <v>810000</v>
      </c>
      <c r="Q367" s="58"/>
    </row>
    <row r="368" spans="1:17">
      <c r="A368" s="37"/>
      <c r="B368" s="52"/>
      <c r="C368" s="290" t="s">
        <v>321</v>
      </c>
      <c r="D368" s="290"/>
      <c r="E368" s="290"/>
      <c r="F368" s="290"/>
      <c r="G368" s="290"/>
      <c r="H368" s="290"/>
      <c r="I368" s="70"/>
      <c r="J368" s="57"/>
      <c r="K368" s="39"/>
      <c r="L368" s="39"/>
      <c r="M368" s="73"/>
      <c r="N368" s="74"/>
      <c r="O368" s="39"/>
      <c r="P368" s="39"/>
      <c r="Q368" s="58"/>
    </row>
    <row r="369" spans="1:17">
      <c r="A369" s="285"/>
      <c r="B369" s="285">
        <v>126</v>
      </c>
      <c r="C369" s="291" t="s">
        <v>322</v>
      </c>
      <c r="D369" s="291"/>
      <c r="E369" s="291"/>
      <c r="F369" s="291"/>
      <c r="G369" s="291"/>
      <c r="H369" s="291"/>
      <c r="I369" s="69">
        <v>2</v>
      </c>
      <c r="J369" s="55" t="s">
        <v>164</v>
      </c>
      <c r="K369" s="36">
        <v>11000</v>
      </c>
      <c r="L369" s="36">
        <f t="shared" ref="L369" si="284">I369*K369</f>
        <v>22000</v>
      </c>
      <c r="M369" s="71">
        <v>2</v>
      </c>
      <c r="N369" s="72" t="s">
        <v>164</v>
      </c>
      <c r="O369" s="36">
        <v>11000</v>
      </c>
      <c r="P369" s="36">
        <f t="shared" ref="P369" si="285">M369*O369</f>
        <v>22000</v>
      </c>
      <c r="Q369" s="58"/>
    </row>
    <row r="370" spans="1:17">
      <c r="A370" s="37"/>
      <c r="B370" s="52"/>
      <c r="C370" s="289" t="s">
        <v>180</v>
      </c>
      <c r="D370" s="289"/>
      <c r="E370" s="289"/>
      <c r="F370" s="289"/>
      <c r="G370" s="289"/>
      <c r="H370" s="289"/>
      <c r="I370" s="70"/>
      <c r="J370" s="57"/>
      <c r="K370" s="39"/>
      <c r="L370" s="39"/>
      <c r="M370" s="73"/>
      <c r="N370" s="74"/>
      <c r="O370" s="39"/>
      <c r="P370" s="39"/>
      <c r="Q370" s="58"/>
    </row>
    <row r="371" spans="1:17">
      <c r="A371" s="285"/>
      <c r="B371" s="285">
        <v>127</v>
      </c>
      <c r="C371" s="290" t="s">
        <v>323</v>
      </c>
      <c r="D371" s="290"/>
      <c r="E371" s="290"/>
      <c r="F371" s="290"/>
      <c r="G371" s="290"/>
      <c r="H371" s="290"/>
      <c r="I371" s="69">
        <v>1000</v>
      </c>
      <c r="J371" s="55" t="s">
        <v>164</v>
      </c>
      <c r="K371" s="36">
        <v>2500</v>
      </c>
      <c r="L371" s="36">
        <f t="shared" ref="L371" si="286">I371*K371</f>
        <v>2500000</v>
      </c>
      <c r="M371" s="71">
        <v>1000</v>
      </c>
      <c r="N371" s="72" t="s">
        <v>164</v>
      </c>
      <c r="O371" s="36">
        <v>2500</v>
      </c>
      <c r="P371" s="36">
        <f t="shared" ref="P371" si="287">M371*O371</f>
        <v>2500000</v>
      </c>
      <c r="Q371" s="58"/>
    </row>
    <row r="372" spans="1:17">
      <c r="A372" s="37"/>
      <c r="B372" s="37"/>
      <c r="C372" s="290" t="s">
        <v>180</v>
      </c>
      <c r="D372" s="290"/>
      <c r="E372" s="290"/>
      <c r="F372" s="290"/>
      <c r="G372" s="290"/>
      <c r="H372" s="290"/>
      <c r="I372" s="70"/>
      <c r="J372" s="57"/>
      <c r="K372" s="39"/>
      <c r="L372" s="39"/>
      <c r="M372" s="73"/>
      <c r="N372" s="74"/>
      <c r="O372" s="39"/>
      <c r="P372" s="39"/>
      <c r="Q372" s="58"/>
    </row>
    <row r="373" spans="1:17">
      <c r="A373" s="285"/>
      <c r="B373" s="288">
        <v>128</v>
      </c>
      <c r="C373" s="294" t="s">
        <v>324</v>
      </c>
      <c r="D373" s="294"/>
      <c r="E373" s="294"/>
      <c r="F373" s="294"/>
      <c r="G373" s="294"/>
      <c r="H373" s="294"/>
      <c r="I373" s="75">
        <v>700</v>
      </c>
      <c r="J373" s="76" t="s">
        <v>182</v>
      </c>
      <c r="K373" s="77">
        <v>230000</v>
      </c>
      <c r="L373" s="77">
        <f t="shared" ref="L373" si="288">I373*K373</f>
        <v>161000000</v>
      </c>
      <c r="M373" s="75">
        <v>700</v>
      </c>
      <c r="N373" s="76" t="s">
        <v>182</v>
      </c>
      <c r="O373" s="77">
        <v>230000</v>
      </c>
      <c r="P373" s="77">
        <f t="shared" ref="P373" si="289">M373*O373</f>
        <v>161000000</v>
      </c>
      <c r="Q373" s="58"/>
    </row>
    <row r="374" spans="1:17">
      <c r="A374" s="37"/>
      <c r="B374" s="52"/>
      <c r="C374" s="327" t="s">
        <v>325</v>
      </c>
      <c r="D374" s="327"/>
      <c r="E374" s="327"/>
      <c r="F374" s="327"/>
      <c r="G374" s="327"/>
      <c r="H374" s="327"/>
      <c r="I374" s="78"/>
      <c r="J374" s="79"/>
      <c r="K374" s="80"/>
      <c r="L374" s="80"/>
      <c r="M374" s="78"/>
      <c r="N374" s="79"/>
      <c r="O374" s="80"/>
      <c r="P374" s="80"/>
      <c r="Q374" s="58"/>
    </row>
    <row r="375" spans="1:17">
      <c r="A375" s="285"/>
      <c r="B375" s="285">
        <v>129</v>
      </c>
      <c r="C375" s="328" t="s">
        <v>324</v>
      </c>
      <c r="D375" s="328"/>
      <c r="E375" s="328"/>
      <c r="F375" s="328"/>
      <c r="G375" s="328"/>
      <c r="H375" s="328"/>
      <c r="I375" s="75">
        <v>300</v>
      </c>
      <c r="J375" s="76" t="s">
        <v>249</v>
      </c>
      <c r="K375" s="77">
        <v>805000</v>
      </c>
      <c r="L375" s="77">
        <f t="shared" ref="L375" si="290">I375*K375</f>
        <v>241500000</v>
      </c>
      <c r="M375" s="75">
        <v>300</v>
      </c>
      <c r="N375" s="76" t="s">
        <v>249</v>
      </c>
      <c r="O375" s="77">
        <v>805000</v>
      </c>
      <c r="P375" s="77">
        <f t="shared" ref="P375" si="291">M375*O375</f>
        <v>241500000</v>
      </c>
      <c r="Q375" s="58"/>
    </row>
    <row r="376" spans="1:17">
      <c r="A376" s="37"/>
      <c r="B376" s="52"/>
      <c r="C376" s="328" t="s">
        <v>326</v>
      </c>
      <c r="D376" s="328"/>
      <c r="E376" s="328"/>
      <c r="F376" s="328"/>
      <c r="G376" s="328"/>
      <c r="H376" s="328"/>
      <c r="I376" s="78"/>
      <c r="J376" s="79"/>
      <c r="K376" s="80"/>
      <c r="L376" s="80"/>
      <c r="M376" s="78"/>
      <c r="N376" s="79"/>
      <c r="O376" s="80"/>
      <c r="P376" s="80"/>
      <c r="Q376" s="58"/>
    </row>
    <row r="377" spans="1:17">
      <c r="A377" s="285"/>
      <c r="B377" s="285">
        <v>130</v>
      </c>
      <c r="C377" s="294" t="s">
        <v>327</v>
      </c>
      <c r="D377" s="294"/>
      <c r="E377" s="294"/>
      <c r="F377" s="294"/>
      <c r="G377" s="294"/>
      <c r="H377" s="294"/>
      <c r="I377" s="75">
        <v>300</v>
      </c>
      <c r="J377" s="76" t="s">
        <v>249</v>
      </c>
      <c r="K377" s="77">
        <v>625000</v>
      </c>
      <c r="L377" s="77">
        <f t="shared" ref="L377" si="292">I377*K377</f>
        <v>187500000</v>
      </c>
      <c r="M377" s="75">
        <v>300</v>
      </c>
      <c r="N377" s="76" t="s">
        <v>249</v>
      </c>
      <c r="O377" s="77">
        <v>625000</v>
      </c>
      <c r="P377" s="77">
        <f t="shared" ref="P377" si="293">M377*O377</f>
        <v>187500000</v>
      </c>
      <c r="Q377" s="58"/>
    </row>
    <row r="378" spans="1:17">
      <c r="A378" s="37"/>
      <c r="B378" s="37"/>
      <c r="C378" s="327" t="s">
        <v>328</v>
      </c>
      <c r="D378" s="327"/>
      <c r="E378" s="327"/>
      <c r="F378" s="327"/>
      <c r="G378" s="327"/>
      <c r="H378" s="327"/>
      <c r="I378" s="78"/>
      <c r="J378" s="79"/>
      <c r="K378" s="80"/>
      <c r="L378" s="80"/>
      <c r="M378" s="78"/>
      <c r="N378" s="79"/>
      <c r="O378" s="80"/>
      <c r="P378" s="80"/>
      <c r="Q378" s="58"/>
    </row>
    <row r="379" spans="1:17">
      <c r="A379" s="285"/>
      <c r="B379" s="288">
        <v>131</v>
      </c>
      <c r="C379" s="328" t="s">
        <v>329</v>
      </c>
      <c r="D379" s="328"/>
      <c r="E379" s="328"/>
      <c r="F379" s="328"/>
      <c r="G379" s="328"/>
      <c r="H379" s="328"/>
      <c r="I379" s="71">
        <v>500</v>
      </c>
      <c r="J379" s="72" t="s">
        <v>164</v>
      </c>
      <c r="K379" s="36">
        <v>2350</v>
      </c>
      <c r="L379" s="36">
        <f t="shared" ref="L379" si="294">I379*K379</f>
        <v>1175000</v>
      </c>
      <c r="M379" s="71">
        <v>500</v>
      </c>
      <c r="N379" s="72" t="s">
        <v>164</v>
      </c>
      <c r="O379" s="36">
        <v>2350</v>
      </c>
      <c r="P379" s="36">
        <f t="shared" ref="P379" si="295">M379*O379</f>
        <v>1175000</v>
      </c>
      <c r="Q379" s="58"/>
    </row>
    <row r="380" spans="1:17">
      <c r="A380" s="37"/>
      <c r="B380" s="52"/>
      <c r="C380" s="328" t="s">
        <v>330</v>
      </c>
      <c r="D380" s="328"/>
      <c r="E380" s="328"/>
      <c r="F380" s="328"/>
      <c r="G380" s="328"/>
      <c r="H380" s="328"/>
      <c r="I380" s="73"/>
      <c r="J380" s="74"/>
      <c r="K380" s="39"/>
      <c r="L380" s="39"/>
      <c r="M380" s="73"/>
      <c r="N380" s="74"/>
      <c r="O380" s="39"/>
      <c r="P380" s="39"/>
      <c r="Q380" s="58"/>
    </row>
    <row r="381" spans="1:17">
      <c r="A381" s="285"/>
      <c r="B381" s="285">
        <v>132</v>
      </c>
      <c r="C381" s="291" t="s">
        <v>331</v>
      </c>
      <c r="D381" s="291"/>
      <c r="E381" s="291"/>
      <c r="F381" s="291"/>
      <c r="G381" s="291"/>
      <c r="H381" s="291"/>
      <c r="I381" s="69">
        <v>30</v>
      </c>
      <c r="J381" s="55" t="s">
        <v>182</v>
      </c>
      <c r="K381" s="36">
        <v>2000</v>
      </c>
      <c r="L381" s="36">
        <f t="shared" ref="L381" si="296">I381*K381</f>
        <v>60000</v>
      </c>
      <c r="M381" s="71">
        <v>30</v>
      </c>
      <c r="N381" s="72" t="s">
        <v>182</v>
      </c>
      <c r="O381" s="36">
        <v>2000</v>
      </c>
      <c r="P381" s="36">
        <f t="shared" ref="P381" si="297">M381*O381</f>
        <v>60000</v>
      </c>
      <c r="Q381" s="58"/>
    </row>
    <row r="382" spans="1:17">
      <c r="A382" s="37"/>
      <c r="B382" s="52"/>
      <c r="C382" s="289" t="s">
        <v>332</v>
      </c>
      <c r="D382" s="289"/>
      <c r="E382" s="289"/>
      <c r="F382" s="289"/>
      <c r="G382" s="289"/>
      <c r="H382" s="289"/>
      <c r="I382" s="70"/>
      <c r="J382" s="57"/>
      <c r="K382" s="39"/>
      <c r="L382" s="39"/>
      <c r="M382" s="73"/>
      <c r="N382" s="74"/>
      <c r="O382" s="39"/>
      <c r="P382" s="39"/>
      <c r="Q382" s="58"/>
    </row>
    <row r="383" spans="1:17">
      <c r="A383" s="285"/>
      <c r="B383" s="285">
        <v>133</v>
      </c>
      <c r="C383" s="290" t="s">
        <v>331</v>
      </c>
      <c r="D383" s="290"/>
      <c r="E383" s="290"/>
      <c r="F383" s="290"/>
      <c r="G383" s="290"/>
      <c r="H383" s="290"/>
      <c r="I383" s="69">
        <v>30</v>
      </c>
      <c r="J383" s="55" t="s">
        <v>168</v>
      </c>
      <c r="K383" s="36">
        <v>25000</v>
      </c>
      <c r="L383" s="36">
        <f t="shared" ref="L383" si="298">I383*K383</f>
        <v>750000</v>
      </c>
      <c r="M383" s="71">
        <v>30</v>
      </c>
      <c r="N383" s="72" t="s">
        <v>168</v>
      </c>
      <c r="O383" s="36">
        <v>25000</v>
      </c>
      <c r="P383" s="36">
        <f t="shared" ref="P383" si="299">M383*O383</f>
        <v>750000</v>
      </c>
      <c r="Q383" s="58"/>
    </row>
    <row r="384" spans="1:17">
      <c r="A384" s="37"/>
      <c r="B384" s="37"/>
      <c r="C384" s="290" t="s">
        <v>309</v>
      </c>
      <c r="D384" s="290"/>
      <c r="E384" s="290"/>
      <c r="F384" s="290"/>
      <c r="G384" s="290"/>
      <c r="H384" s="290"/>
      <c r="I384" s="70"/>
      <c r="J384" s="57"/>
      <c r="K384" s="39"/>
      <c r="L384" s="39"/>
      <c r="M384" s="73"/>
      <c r="N384" s="74"/>
      <c r="O384" s="39"/>
      <c r="P384" s="39"/>
      <c r="Q384" s="58"/>
    </row>
    <row r="385" spans="1:17">
      <c r="A385" s="285"/>
      <c r="B385" s="288">
        <v>134</v>
      </c>
      <c r="C385" s="291" t="s">
        <v>331</v>
      </c>
      <c r="D385" s="291"/>
      <c r="E385" s="291"/>
      <c r="F385" s="291"/>
      <c r="G385" s="291"/>
      <c r="H385" s="291"/>
      <c r="I385" s="69">
        <v>100</v>
      </c>
      <c r="J385" s="55" t="s">
        <v>164</v>
      </c>
      <c r="K385" s="36">
        <v>7500</v>
      </c>
      <c r="L385" s="36">
        <f t="shared" ref="L385" si="300">I385*K385</f>
        <v>750000</v>
      </c>
      <c r="M385" s="71">
        <v>100</v>
      </c>
      <c r="N385" s="72" t="s">
        <v>164</v>
      </c>
      <c r="O385" s="36">
        <v>7500</v>
      </c>
      <c r="P385" s="36">
        <f t="shared" ref="P385" si="301">M385*O385</f>
        <v>750000</v>
      </c>
      <c r="Q385" s="58"/>
    </row>
    <row r="386" spans="1:17">
      <c r="A386" s="37"/>
      <c r="B386" s="52"/>
      <c r="C386" s="289" t="s">
        <v>310</v>
      </c>
      <c r="D386" s="289"/>
      <c r="E386" s="289"/>
      <c r="F386" s="289"/>
      <c r="G386" s="289"/>
      <c r="H386" s="289"/>
      <c r="I386" s="70"/>
      <c r="J386" s="57"/>
      <c r="K386" s="39"/>
      <c r="L386" s="39"/>
      <c r="M386" s="73"/>
      <c r="N386" s="74"/>
      <c r="O386" s="39"/>
      <c r="P386" s="39"/>
      <c r="Q386" s="58"/>
    </row>
    <row r="387" spans="1:17">
      <c r="A387" s="285"/>
      <c r="B387" s="285">
        <v>135</v>
      </c>
      <c r="C387" s="290" t="s">
        <v>329</v>
      </c>
      <c r="D387" s="290"/>
      <c r="E387" s="290"/>
      <c r="F387" s="290"/>
      <c r="G387" s="290"/>
      <c r="H387" s="290"/>
      <c r="I387" s="69">
        <v>10000</v>
      </c>
      <c r="J387" s="55" t="s">
        <v>164</v>
      </c>
      <c r="K387" s="36">
        <v>3700</v>
      </c>
      <c r="L387" s="36">
        <f t="shared" ref="L387" si="302">I387*K387</f>
        <v>37000000</v>
      </c>
      <c r="M387" s="71">
        <v>10000</v>
      </c>
      <c r="N387" s="72" t="s">
        <v>164</v>
      </c>
      <c r="O387" s="36">
        <v>3700</v>
      </c>
      <c r="P387" s="36">
        <f t="shared" ref="P387" si="303">M387*O387</f>
        <v>37000000</v>
      </c>
      <c r="Q387" s="58"/>
    </row>
    <row r="388" spans="1:17">
      <c r="A388" s="37"/>
      <c r="B388" s="52"/>
      <c r="C388" s="290" t="s">
        <v>333</v>
      </c>
      <c r="D388" s="290"/>
      <c r="E388" s="290"/>
      <c r="F388" s="290"/>
      <c r="G388" s="290"/>
      <c r="H388" s="290"/>
      <c r="I388" s="70"/>
      <c r="J388" s="57"/>
      <c r="K388" s="39"/>
      <c r="L388" s="39"/>
      <c r="M388" s="73"/>
      <c r="N388" s="74"/>
      <c r="O388" s="39"/>
      <c r="P388" s="39"/>
      <c r="Q388" s="58"/>
    </row>
    <row r="389" spans="1:17">
      <c r="A389" s="285"/>
      <c r="B389" s="285">
        <v>136</v>
      </c>
      <c r="C389" s="291" t="s">
        <v>334</v>
      </c>
      <c r="D389" s="291"/>
      <c r="E389" s="291"/>
      <c r="F389" s="291"/>
      <c r="G389" s="291"/>
      <c r="H389" s="291"/>
      <c r="I389" s="69">
        <v>300</v>
      </c>
      <c r="J389" s="55" t="s">
        <v>182</v>
      </c>
      <c r="K389" s="36">
        <v>2000</v>
      </c>
      <c r="L389" s="36">
        <f t="shared" ref="L389" si="304">I389*K389</f>
        <v>600000</v>
      </c>
      <c r="M389" s="71">
        <v>300</v>
      </c>
      <c r="N389" s="72" t="s">
        <v>182</v>
      </c>
      <c r="O389" s="36">
        <v>2000</v>
      </c>
      <c r="P389" s="36">
        <f t="shared" ref="P389" si="305">M389*O389</f>
        <v>600000</v>
      </c>
      <c r="Q389" s="58"/>
    </row>
    <row r="390" spans="1:17">
      <c r="A390" s="37"/>
      <c r="B390" s="37"/>
      <c r="C390" s="289" t="s">
        <v>180</v>
      </c>
      <c r="D390" s="289"/>
      <c r="E390" s="289"/>
      <c r="F390" s="289"/>
      <c r="G390" s="289"/>
      <c r="H390" s="289"/>
      <c r="I390" s="70"/>
      <c r="J390" s="57"/>
      <c r="K390" s="39"/>
      <c r="L390" s="39"/>
      <c r="M390" s="73"/>
      <c r="N390" s="74"/>
      <c r="O390" s="39"/>
      <c r="P390" s="39"/>
      <c r="Q390" s="58"/>
    </row>
    <row r="391" spans="1:17">
      <c r="A391" s="285"/>
      <c r="B391" s="288">
        <v>137</v>
      </c>
      <c r="C391" s="290" t="s">
        <v>335</v>
      </c>
      <c r="D391" s="290"/>
      <c r="E391" s="290"/>
      <c r="F391" s="290"/>
      <c r="G391" s="290"/>
      <c r="H391" s="290"/>
      <c r="I391" s="69">
        <v>20</v>
      </c>
      <c r="J391" s="55" t="s">
        <v>249</v>
      </c>
      <c r="K391" s="36">
        <v>21500</v>
      </c>
      <c r="L391" s="36">
        <f t="shared" ref="L391" si="306">I391*K391</f>
        <v>430000</v>
      </c>
      <c r="M391" s="71">
        <v>20</v>
      </c>
      <c r="N391" s="72" t="s">
        <v>249</v>
      </c>
      <c r="O391" s="36">
        <v>21500</v>
      </c>
      <c r="P391" s="36">
        <f t="shared" ref="P391" si="307">M391*O391</f>
        <v>430000</v>
      </c>
      <c r="Q391" s="58"/>
    </row>
    <row r="392" spans="1:17">
      <c r="A392" s="37"/>
      <c r="B392" s="52"/>
      <c r="C392" s="290" t="s">
        <v>180</v>
      </c>
      <c r="D392" s="290"/>
      <c r="E392" s="290"/>
      <c r="F392" s="290"/>
      <c r="G392" s="290"/>
      <c r="H392" s="290"/>
      <c r="I392" s="70"/>
      <c r="J392" s="57"/>
      <c r="K392" s="39"/>
      <c r="L392" s="39"/>
      <c r="M392" s="73"/>
      <c r="N392" s="74"/>
      <c r="O392" s="39"/>
      <c r="P392" s="39"/>
      <c r="Q392" s="58"/>
    </row>
    <row r="393" spans="1:17">
      <c r="A393" s="285"/>
      <c r="B393" s="285">
        <v>138</v>
      </c>
      <c r="C393" s="291" t="s">
        <v>336</v>
      </c>
      <c r="D393" s="291"/>
      <c r="E393" s="291"/>
      <c r="F393" s="291"/>
      <c r="G393" s="291"/>
      <c r="H393" s="291"/>
      <c r="I393" s="69">
        <v>20</v>
      </c>
      <c r="J393" s="55" t="s">
        <v>182</v>
      </c>
      <c r="K393" s="36">
        <v>4500</v>
      </c>
      <c r="L393" s="36">
        <f t="shared" ref="L393" si="308">I393*K393</f>
        <v>90000</v>
      </c>
      <c r="M393" s="71">
        <v>20</v>
      </c>
      <c r="N393" s="72" t="s">
        <v>182</v>
      </c>
      <c r="O393" s="36">
        <v>4500</v>
      </c>
      <c r="P393" s="36">
        <f t="shared" ref="P393" si="309">M393*O393</f>
        <v>90000</v>
      </c>
      <c r="Q393" s="58"/>
    </row>
    <row r="394" spans="1:17">
      <c r="A394" s="37"/>
      <c r="B394" s="52"/>
      <c r="C394" s="289" t="s">
        <v>337</v>
      </c>
      <c r="D394" s="289"/>
      <c r="E394" s="289"/>
      <c r="F394" s="289"/>
      <c r="G394" s="289"/>
      <c r="H394" s="289"/>
      <c r="I394" s="70"/>
      <c r="J394" s="57"/>
      <c r="K394" s="39"/>
      <c r="L394" s="39"/>
      <c r="M394" s="73"/>
      <c r="N394" s="74"/>
      <c r="O394" s="39"/>
      <c r="P394" s="39"/>
      <c r="Q394" s="58"/>
    </row>
    <row r="395" spans="1:17">
      <c r="A395" s="285"/>
      <c r="B395" s="285">
        <v>139</v>
      </c>
      <c r="C395" s="290" t="s">
        <v>338</v>
      </c>
      <c r="D395" s="290"/>
      <c r="E395" s="290"/>
      <c r="F395" s="290"/>
      <c r="G395" s="290"/>
      <c r="H395" s="290"/>
      <c r="I395" s="69">
        <v>100</v>
      </c>
      <c r="J395" s="55" t="s">
        <v>182</v>
      </c>
      <c r="K395" s="36">
        <v>12500</v>
      </c>
      <c r="L395" s="36">
        <f t="shared" ref="L395" si="310">I395*K395</f>
        <v>1250000</v>
      </c>
      <c r="M395" s="71">
        <v>100</v>
      </c>
      <c r="N395" s="72" t="s">
        <v>182</v>
      </c>
      <c r="O395" s="36">
        <v>12500</v>
      </c>
      <c r="P395" s="36">
        <f t="shared" ref="P395" si="311">M395*O395</f>
        <v>1250000</v>
      </c>
      <c r="Q395" s="58"/>
    </row>
    <row r="396" spans="1:17">
      <c r="A396" s="37"/>
      <c r="B396" s="37"/>
      <c r="C396" s="290" t="s">
        <v>339</v>
      </c>
      <c r="D396" s="290"/>
      <c r="E396" s="290"/>
      <c r="F396" s="290"/>
      <c r="G396" s="290"/>
      <c r="H396" s="290"/>
      <c r="I396" s="70"/>
      <c r="J396" s="57"/>
      <c r="K396" s="39"/>
      <c r="L396" s="39"/>
      <c r="M396" s="73"/>
      <c r="N396" s="74"/>
      <c r="O396" s="39"/>
      <c r="P396" s="39"/>
      <c r="Q396" s="58"/>
    </row>
    <row r="397" spans="1:17">
      <c r="A397" s="285"/>
      <c r="B397" s="288">
        <v>140</v>
      </c>
      <c r="C397" s="291" t="s">
        <v>340</v>
      </c>
      <c r="D397" s="291"/>
      <c r="E397" s="291"/>
      <c r="F397" s="291"/>
      <c r="G397" s="291"/>
      <c r="H397" s="291"/>
      <c r="I397" s="69">
        <v>3</v>
      </c>
      <c r="J397" s="55" t="s">
        <v>182</v>
      </c>
      <c r="K397" s="36">
        <v>25000</v>
      </c>
      <c r="L397" s="36">
        <f t="shared" ref="L397" si="312">I397*K397</f>
        <v>75000</v>
      </c>
      <c r="M397" s="71">
        <v>3</v>
      </c>
      <c r="N397" s="72" t="s">
        <v>182</v>
      </c>
      <c r="O397" s="36">
        <v>25000</v>
      </c>
      <c r="P397" s="36">
        <f t="shared" ref="P397" si="313">M397*O397</f>
        <v>75000</v>
      </c>
      <c r="Q397" s="58"/>
    </row>
    <row r="398" spans="1:17">
      <c r="A398" s="37"/>
      <c r="B398" s="52"/>
      <c r="C398" s="289" t="s">
        <v>180</v>
      </c>
      <c r="D398" s="289"/>
      <c r="E398" s="289"/>
      <c r="F398" s="289"/>
      <c r="G398" s="289"/>
      <c r="H398" s="289"/>
      <c r="I398" s="70"/>
      <c r="J398" s="57"/>
      <c r="K398" s="39"/>
      <c r="L398" s="39"/>
      <c r="M398" s="73"/>
      <c r="N398" s="74"/>
      <c r="O398" s="39"/>
      <c r="P398" s="39"/>
      <c r="Q398" s="58"/>
    </row>
    <row r="399" spans="1:17">
      <c r="A399" s="285"/>
      <c r="B399" s="285">
        <v>141</v>
      </c>
      <c r="C399" s="290" t="s">
        <v>341</v>
      </c>
      <c r="D399" s="290"/>
      <c r="E399" s="290"/>
      <c r="F399" s="290"/>
      <c r="G399" s="290"/>
      <c r="H399" s="290"/>
      <c r="I399" s="69">
        <v>100</v>
      </c>
      <c r="J399" s="55" t="s">
        <v>342</v>
      </c>
      <c r="K399" s="36">
        <v>7500</v>
      </c>
      <c r="L399" s="36">
        <f t="shared" ref="L399" si="314">I399*K399</f>
        <v>750000</v>
      </c>
      <c r="M399" s="71">
        <v>100</v>
      </c>
      <c r="N399" s="72" t="s">
        <v>342</v>
      </c>
      <c r="O399" s="36">
        <v>7500</v>
      </c>
      <c r="P399" s="36">
        <f t="shared" ref="P399" si="315">M399*O399</f>
        <v>750000</v>
      </c>
      <c r="Q399" s="58"/>
    </row>
    <row r="400" spans="1:17">
      <c r="A400" s="37"/>
      <c r="B400" s="52"/>
      <c r="C400" s="290" t="s">
        <v>180</v>
      </c>
      <c r="D400" s="290"/>
      <c r="E400" s="290"/>
      <c r="F400" s="290"/>
      <c r="G400" s="290"/>
      <c r="H400" s="290"/>
      <c r="I400" s="70"/>
      <c r="J400" s="57"/>
      <c r="K400" s="39"/>
      <c r="L400" s="39"/>
      <c r="M400" s="73"/>
      <c r="N400" s="74"/>
      <c r="O400" s="39"/>
      <c r="P400" s="39"/>
      <c r="Q400" s="58"/>
    </row>
    <row r="401" spans="1:19">
      <c r="A401" s="285"/>
      <c r="B401" s="285">
        <v>142</v>
      </c>
      <c r="C401" s="291" t="s">
        <v>343</v>
      </c>
      <c r="D401" s="291"/>
      <c r="E401" s="291"/>
      <c r="F401" s="291"/>
      <c r="G401" s="291"/>
      <c r="H401" s="291"/>
      <c r="I401" s="69">
        <v>12</v>
      </c>
      <c r="J401" s="55" t="s">
        <v>182</v>
      </c>
      <c r="K401" s="36">
        <v>150000</v>
      </c>
      <c r="L401" s="36">
        <f t="shared" ref="L401" si="316">I401*K401</f>
        <v>1800000</v>
      </c>
      <c r="M401" s="71">
        <v>12</v>
      </c>
      <c r="N401" s="72" t="s">
        <v>182</v>
      </c>
      <c r="O401" s="36">
        <v>150000</v>
      </c>
      <c r="P401" s="36">
        <f t="shared" ref="P401" si="317">M401*O401</f>
        <v>1800000</v>
      </c>
      <c r="Q401" s="58"/>
    </row>
    <row r="402" spans="1:19">
      <c r="A402" s="37"/>
      <c r="B402" s="37"/>
      <c r="C402" s="289" t="s">
        <v>180</v>
      </c>
      <c r="D402" s="289"/>
      <c r="E402" s="289"/>
      <c r="F402" s="289"/>
      <c r="G402" s="289"/>
      <c r="H402" s="289"/>
      <c r="I402" s="70"/>
      <c r="J402" s="57"/>
      <c r="K402" s="39"/>
      <c r="L402" s="39"/>
      <c r="M402" s="73"/>
      <c r="N402" s="74"/>
      <c r="O402" s="39"/>
      <c r="P402" s="39"/>
      <c r="Q402" s="58"/>
    </row>
    <row r="403" spans="1:19">
      <c r="A403" s="285"/>
      <c r="B403" s="288">
        <v>143</v>
      </c>
      <c r="C403" s="290" t="s">
        <v>344</v>
      </c>
      <c r="D403" s="290"/>
      <c r="E403" s="290"/>
      <c r="F403" s="290"/>
      <c r="G403" s="290"/>
      <c r="H403" s="290"/>
      <c r="I403" s="69">
        <v>450</v>
      </c>
      <c r="J403" s="55" t="s">
        <v>345</v>
      </c>
      <c r="K403" s="36">
        <v>7500</v>
      </c>
      <c r="L403" s="36">
        <f t="shared" ref="L403" si="318">I403*K403</f>
        <v>3375000</v>
      </c>
      <c r="M403" s="71">
        <v>450</v>
      </c>
      <c r="N403" s="72" t="s">
        <v>345</v>
      </c>
      <c r="O403" s="36">
        <v>7500</v>
      </c>
      <c r="P403" s="36">
        <f t="shared" ref="P403" si="319">M403*O403</f>
        <v>3375000</v>
      </c>
      <c r="Q403" s="58"/>
    </row>
    <row r="404" spans="1:19">
      <c r="A404" s="37"/>
      <c r="B404" s="52"/>
      <c r="C404" s="290" t="s">
        <v>346</v>
      </c>
      <c r="D404" s="290"/>
      <c r="E404" s="290"/>
      <c r="F404" s="290"/>
      <c r="G404" s="290"/>
      <c r="H404" s="290"/>
      <c r="I404" s="70"/>
      <c r="J404" s="57"/>
      <c r="K404" s="39"/>
      <c r="L404" s="39"/>
      <c r="M404" s="73"/>
      <c r="N404" s="74"/>
      <c r="O404" s="39"/>
      <c r="P404" s="39"/>
      <c r="Q404" s="58"/>
    </row>
    <row r="405" spans="1:19">
      <c r="A405" s="285"/>
      <c r="B405" s="285">
        <v>144</v>
      </c>
      <c r="C405" s="291" t="s">
        <v>344</v>
      </c>
      <c r="D405" s="291"/>
      <c r="E405" s="291"/>
      <c r="F405" s="291"/>
      <c r="G405" s="291"/>
      <c r="H405" s="291"/>
      <c r="I405" s="69">
        <v>500</v>
      </c>
      <c r="J405" s="55" t="s">
        <v>345</v>
      </c>
      <c r="K405" s="36">
        <v>2000</v>
      </c>
      <c r="L405" s="36">
        <f t="shared" ref="L405" si="320">I405*K405</f>
        <v>1000000</v>
      </c>
      <c r="M405" s="71">
        <v>500</v>
      </c>
      <c r="N405" s="72" t="s">
        <v>345</v>
      </c>
      <c r="O405" s="36">
        <v>2000</v>
      </c>
      <c r="P405" s="36">
        <f t="shared" ref="P405" si="321">M405*O405</f>
        <v>1000000</v>
      </c>
      <c r="Q405" s="58"/>
    </row>
    <row r="406" spans="1:19">
      <c r="A406" s="37"/>
      <c r="B406" s="52"/>
      <c r="C406" s="289" t="s">
        <v>347</v>
      </c>
      <c r="D406" s="289"/>
      <c r="E406" s="289"/>
      <c r="F406" s="289"/>
      <c r="G406" s="289"/>
      <c r="H406" s="289"/>
      <c r="I406" s="70"/>
      <c r="J406" s="57"/>
      <c r="K406" s="39"/>
      <c r="L406" s="39"/>
      <c r="M406" s="73"/>
      <c r="N406" s="74"/>
      <c r="O406" s="39"/>
      <c r="P406" s="39"/>
      <c r="Q406" s="58"/>
    </row>
    <row r="407" spans="1:19">
      <c r="A407" s="285"/>
      <c r="B407" s="285">
        <v>145</v>
      </c>
      <c r="C407" s="291" t="s">
        <v>348</v>
      </c>
      <c r="D407" s="291"/>
      <c r="E407" s="291"/>
      <c r="F407" s="291"/>
      <c r="G407" s="291"/>
      <c r="H407" s="291"/>
      <c r="I407" s="69">
        <v>60</v>
      </c>
      <c r="J407" s="55" t="s">
        <v>349</v>
      </c>
      <c r="K407" s="36">
        <v>35000</v>
      </c>
      <c r="L407" s="36">
        <f t="shared" ref="L407" si="322">I407*K407</f>
        <v>2100000</v>
      </c>
      <c r="M407" s="71">
        <v>60</v>
      </c>
      <c r="N407" s="72" t="s">
        <v>349</v>
      </c>
      <c r="O407" s="36">
        <v>35000</v>
      </c>
      <c r="P407" s="36">
        <f t="shared" ref="P407" si="323">M407*O407</f>
        <v>2100000</v>
      </c>
      <c r="Q407" s="58"/>
    </row>
    <row r="408" spans="1:19">
      <c r="A408" s="37"/>
      <c r="B408" s="52"/>
      <c r="C408" s="289" t="s">
        <v>347</v>
      </c>
      <c r="D408" s="289"/>
      <c r="E408" s="289"/>
      <c r="F408" s="289"/>
      <c r="G408" s="289"/>
      <c r="H408" s="289"/>
      <c r="I408" s="70"/>
      <c r="J408" s="57"/>
      <c r="K408" s="38"/>
      <c r="L408" s="38"/>
      <c r="M408" s="73"/>
      <c r="N408" s="74"/>
      <c r="O408" s="191"/>
      <c r="P408" s="191"/>
      <c r="Q408" s="58"/>
    </row>
    <row r="409" spans="1:19">
      <c r="A409" s="265" t="s">
        <v>350</v>
      </c>
      <c r="B409" s="292" t="s">
        <v>351</v>
      </c>
      <c r="C409" s="292"/>
      <c r="D409" s="292"/>
      <c r="E409" s="292"/>
      <c r="F409" s="292"/>
      <c r="G409" s="292"/>
      <c r="H409" s="292"/>
      <c r="I409" s="24"/>
      <c r="J409" s="13"/>
      <c r="K409" s="13"/>
      <c r="L409" s="26">
        <f>SUM(L410:L449)</f>
        <v>168340000</v>
      </c>
      <c r="M409" s="96"/>
      <c r="N409" s="97"/>
      <c r="O409" s="97"/>
      <c r="P409" s="26">
        <f>SUM(P410:P450)</f>
        <v>104471000</v>
      </c>
      <c r="Q409" s="58"/>
      <c r="S409" s="41"/>
    </row>
    <row r="410" spans="1:19">
      <c r="A410" s="278"/>
      <c r="B410" s="285">
        <v>1</v>
      </c>
      <c r="C410" s="290" t="s">
        <v>352</v>
      </c>
      <c r="D410" s="290"/>
      <c r="E410" s="290"/>
      <c r="F410" s="290"/>
      <c r="G410" s="290"/>
      <c r="H410" s="290"/>
      <c r="I410" s="34">
        <v>5</v>
      </c>
      <c r="J410" s="34"/>
      <c r="K410" s="36">
        <v>50000</v>
      </c>
      <c r="L410" s="36">
        <f>I410*K410</f>
        <v>250000</v>
      </c>
      <c r="M410" s="189"/>
      <c r="N410" s="189"/>
      <c r="O410" s="36"/>
      <c r="P410" s="36"/>
      <c r="Q410" s="58"/>
    </row>
    <row r="411" spans="1:19">
      <c r="A411" s="30"/>
      <c r="B411" s="37"/>
      <c r="C411" s="290" t="s">
        <v>180</v>
      </c>
      <c r="D411" s="290"/>
      <c r="E411" s="290"/>
      <c r="F411" s="290"/>
      <c r="G411" s="290"/>
      <c r="H411" s="290"/>
      <c r="I411" s="38"/>
      <c r="J411" s="38"/>
      <c r="K411" s="39"/>
      <c r="L411" s="39"/>
      <c r="M411" s="191"/>
      <c r="N411" s="191"/>
      <c r="O411" s="39"/>
      <c r="P411" s="39"/>
      <c r="Q411" s="58"/>
    </row>
    <row r="412" spans="1:19">
      <c r="A412" s="274"/>
      <c r="B412" s="288">
        <v>2</v>
      </c>
      <c r="C412" s="291" t="s">
        <v>353</v>
      </c>
      <c r="D412" s="291"/>
      <c r="E412" s="291"/>
      <c r="F412" s="291"/>
      <c r="G412" s="291"/>
      <c r="H412" s="291"/>
      <c r="I412" s="34">
        <v>4</v>
      </c>
      <c r="J412" s="34"/>
      <c r="K412" s="36">
        <v>150000</v>
      </c>
      <c r="L412" s="36">
        <f t="shared" ref="L412" si="324">I412*K412</f>
        <v>600000</v>
      </c>
      <c r="M412" s="189"/>
      <c r="N412" s="189"/>
      <c r="O412" s="36"/>
      <c r="P412" s="36"/>
      <c r="Q412" s="58"/>
    </row>
    <row r="413" spans="1:19">
      <c r="A413" s="30"/>
      <c r="B413" s="52"/>
      <c r="C413" s="289" t="s">
        <v>180</v>
      </c>
      <c r="D413" s="289"/>
      <c r="E413" s="289"/>
      <c r="F413" s="289"/>
      <c r="G413" s="289"/>
      <c r="H413" s="289"/>
      <c r="I413" s="38"/>
      <c r="J413" s="38"/>
      <c r="K413" s="39"/>
      <c r="L413" s="39"/>
      <c r="M413" s="191"/>
      <c r="N413" s="191"/>
      <c r="O413" s="39"/>
      <c r="P413" s="39"/>
      <c r="Q413" s="58"/>
    </row>
    <row r="414" spans="1:19">
      <c r="A414" s="274"/>
      <c r="B414" s="285">
        <v>3</v>
      </c>
      <c r="C414" s="290" t="s">
        <v>354</v>
      </c>
      <c r="D414" s="290"/>
      <c r="E414" s="290"/>
      <c r="F414" s="290"/>
      <c r="G414" s="290"/>
      <c r="H414" s="290"/>
      <c r="I414" s="34">
        <v>5</v>
      </c>
      <c r="J414" s="34"/>
      <c r="K414" s="36">
        <v>39000</v>
      </c>
      <c r="L414" s="36">
        <f t="shared" ref="L414" si="325">I414*K414</f>
        <v>195000</v>
      </c>
      <c r="M414" s="189">
        <v>5</v>
      </c>
      <c r="N414" s="189"/>
      <c r="O414" s="36">
        <v>39000</v>
      </c>
      <c r="P414" s="36">
        <f t="shared" ref="P414" si="326">M414*O414</f>
        <v>195000</v>
      </c>
      <c r="Q414" s="58"/>
    </row>
    <row r="415" spans="1:19">
      <c r="A415" s="30"/>
      <c r="B415" s="37"/>
      <c r="C415" s="290" t="s">
        <v>180</v>
      </c>
      <c r="D415" s="290"/>
      <c r="E415" s="290"/>
      <c r="F415" s="290"/>
      <c r="G415" s="290"/>
      <c r="H415" s="290"/>
      <c r="I415" s="38"/>
      <c r="J415" s="38"/>
      <c r="K415" s="39"/>
      <c r="L415" s="39"/>
      <c r="M415" s="191"/>
      <c r="N415" s="191"/>
      <c r="O415" s="39"/>
      <c r="P415" s="39"/>
      <c r="Q415" s="58"/>
    </row>
    <row r="416" spans="1:19">
      <c r="A416" s="274"/>
      <c r="B416" s="288">
        <v>4</v>
      </c>
      <c r="C416" s="291" t="s">
        <v>355</v>
      </c>
      <c r="D416" s="291"/>
      <c r="E416" s="291"/>
      <c r="F416" s="291"/>
      <c r="G416" s="291"/>
      <c r="H416" s="291"/>
      <c r="I416" s="34">
        <v>10</v>
      </c>
      <c r="J416" s="34"/>
      <c r="K416" s="36">
        <v>28500</v>
      </c>
      <c r="L416" s="36">
        <f t="shared" ref="L416" si="327">I416*K416</f>
        <v>285000</v>
      </c>
      <c r="M416" s="189">
        <v>3</v>
      </c>
      <c r="N416" s="189"/>
      <c r="O416" s="36">
        <v>28500</v>
      </c>
      <c r="P416" s="36">
        <f t="shared" ref="P416" si="328">M416*O416</f>
        <v>85500</v>
      </c>
      <c r="Q416" s="58"/>
    </row>
    <row r="417" spans="1:17">
      <c r="A417" s="30"/>
      <c r="B417" s="52"/>
      <c r="C417" s="289" t="s">
        <v>180</v>
      </c>
      <c r="D417" s="289"/>
      <c r="E417" s="289"/>
      <c r="F417" s="289"/>
      <c r="G417" s="289"/>
      <c r="H417" s="289"/>
      <c r="I417" s="38"/>
      <c r="J417" s="38"/>
      <c r="K417" s="39"/>
      <c r="L417" s="39"/>
      <c r="M417" s="191"/>
      <c r="N417" s="191"/>
      <c r="O417" s="39"/>
      <c r="P417" s="39"/>
      <c r="Q417" s="58"/>
    </row>
    <row r="418" spans="1:17">
      <c r="A418" s="274"/>
      <c r="B418" s="285">
        <v>5</v>
      </c>
      <c r="C418" s="290" t="s">
        <v>356</v>
      </c>
      <c r="D418" s="290"/>
      <c r="E418" s="290"/>
      <c r="F418" s="290"/>
      <c r="G418" s="290"/>
      <c r="H418" s="290"/>
      <c r="I418" s="34">
        <v>5</v>
      </c>
      <c r="J418" s="34"/>
      <c r="K418" s="36">
        <v>38000</v>
      </c>
      <c r="L418" s="36">
        <f t="shared" ref="L418" si="329">I418*K418</f>
        <v>190000</v>
      </c>
      <c r="M418" s="189">
        <v>5</v>
      </c>
      <c r="N418" s="189"/>
      <c r="O418" s="36">
        <v>38000</v>
      </c>
      <c r="P418" s="36">
        <f t="shared" ref="P418" si="330">M418*O418</f>
        <v>190000</v>
      </c>
      <c r="Q418" s="58"/>
    </row>
    <row r="419" spans="1:17">
      <c r="A419" s="30"/>
      <c r="B419" s="37"/>
      <c r="C419" s="290" t="s">
        <v>180</v>
      </c>
      <c r="D419" s="290"/>
      <c r="E419" s="290"/>
      <c r="F419" s="290"/>
      <c r="G419" s="290"/>
      <c r="H419" s="290"/>
      <c r="I419" s="38"/>
      <c r="J419" s="38"/>
      <c r="K419" s="39"/>
      <c r="L419" s="39"/>
      <c r="M419" s="191"/>
      <c r="N419" s="191"/>
      <c r="O419" s="39"/>
      <c r="P419" s="39"/>
      <c r="Q419" s="58"/>
    </row>
    <row r="420" spans="1:17">
      <c r="A420" s="274"/>
      <c r="B420" s="288">
        <v>6</v>
      </c>
      <c r="C420" s="291" t="s">
        <v>357</v>
      </c>
      <c r="D420" s="291"/>
      <c r="E420" s="291"/>
      <c r="F420" s="291"/>
      <c r="G420" s="291"/>
      <c r="H420" s="291"/>
      <c r="I420" s="34">
        <v>5</v>
      </c>
      <c r="J420" s="34"/>
      <c r="K420" s="36">
        <v>29000</v>
      </c>
      <c r="L420" s="36">
        <f t="shared" ref="L420" si="331">I420*K420</f>
        <v>145000</v>
      </c>
      <c r="M420" s="189">
        <v>5</v>
      </c>
      <c r="N420" s="189"/>
      <c r="O420" s="36">
        <v>29000</v>
      </c>
      <c r="P420" s="36">
        <f t="shared" ref="P420" si="332">M420*O420</f>
        <v>145000</v>
      </c>
      <c r="Q420" s="58"/>
    </row>
    <row r="421" spans="1:17">
      <c r="A421" s="30"/>
      <c r="B421" s="52"/>
      <c r="C421" s="289" t="s">
        <v>180</v>
      </c>
      <c r="D421" s="289"/>
      <c r="E421" s="289"/>
      <c r="F421" s="289"/>
      <c r="G421" s="289"/>
      <c r="H421" s="289"/>
      <c r="I421" s="38"/>
      <c r="J421" s="38"/>
      <c r="K421" s="39"/>
      <c r="L421" s="39"/>
      <c r="M421" s="191"/>
      <c r="N421" s="191"/>
      <c r="O421" s="39"/>
      <c r="P421" s="39"/>
      <c r="Q421" s="58"/>
    </row>
    <row r="422" spans="1:17">
      <c r="A422" s="274"/>
      <c r="B422" s="285">
        <v>7</v>
      </c>
      <c r="C422" s="290" t="s">
        <v>358</v>
      </c>
      <c r="D422" s="290"/>
      <c r="E422" s="290"/>
      <c r="F422" s="290"/>
      <c r="G422" s="290"/>
      <c r="H422" s="290"/>
      <c r="I422" s="34">
        <v>600</v>
      </c>
      <c r="J422" s="34"/>
      <c r="K422" s="36">
        <v>63000</v>
      </c>
      <c r="L422" s="36">
        <f t="shared" ref="L422" si="333">I422*K422</f>
        <v>37800000</v>
      </c>
      <c r="M422" s="189">
        <v>600</v>
      </c>
      <c r="N422" s="189"/>
      <c r="O422" s="36">
        <v>63000</v>
      </c>
      <c r="P422" s="36">
        <f t="shared" ref="P422" si="334">M422*O422</f>
        <v>37800000</v>
      </c>
      <c r="Q422" s="58"/>
    </row>
    <row r="423" spans="1:17">
      <c r="A423" s="30"/>
      <c r="B423" s="37"/>
      <c r="C423" s="290" t="s">
        <v>180</v>
      </c>
      <c r="D423" s="290"/>
      <c r="E423" s="290"/>
      <c r="F423" s="290"/>
      <c r="G423" s="290"/>
      <c r="H423" s="290"/>
      <c r="I423" s="38"/>
      <c r="J423" s="38"/>
      <c r="K423" s="39"/>
      <c r="L423" s="39"/>
      <c r="M423" s="191"/>
      <c r="N423" s="191"/>
      <c r="O423" s="39"/>
      <c r="P423" s="39"/>
      <c r="Q423" s="58"/>
    </row>
    <row r="424" spans="1:17">
      <c r="A424" s="274"/>
      <c r="B424" s="288">
        <v>8</v>
      </c>
      <c r="C424" s="291" t="s">
        <v>359</v>
      </c>
      <c r="D424" s="291"/>
      <c r="E424" s="291"/>
      <c r="F424" s="291"/>
      <c r="G424" s="291"/>
      <c r="H424" s="291"/>
      <c r="I424" s="34">
        <v>12</v>
      </c>
      <c r="J424" s="34"/>
      <c r="K424" s="36">
        <v>65000</v>
      </c>
      <c r="L424" s="36">
        <f t="shared" ref="L424" si="335">I424*K424</f>
        <v>780000</v>
      </c>
      <c r="M424" s="189">
        <v>10</v>
      </c>
      <c r="N424" s="189"/>
      <c r="O424" s="36">
        <v>65000</v>
      </c>
      <c r="P424" s="36">
        <f t="shared" ref="P424" si="336">M424*O424</f>
        <v>650000</v>
      </c>
      <c r="Q424" s="58"/>
    </row>
    <row r="425" spans="1:17">
      <c r="A425" s="30"/>
      <c r="B425" s="52"/>
      <c r="C425" s="289" t="s">
        <v>180</v>
      </c>
      <c r="D425" s="289"/>
      <c r="E425" s="289"/>
      <c r="F425" s="289"/>
      <c r="G425" s="289"/>
      <c r="H425" s="289"/>
      <c r="I425" s="38"/>
      <c r="J425" s="38"/>
      <c r="K425" s="39"/>
      <c r="L425" s="39"/>
      <c r="M425" s="191"/>
      <c r="N425" s="191"/>
      <c r="O425" s="39"/>
      <c r="P425" s="39"/>
      <c r="Q425" s="58"/>
    </row>
    <row r="426" spans="1:17">
      <c r="A426" s="274"/>
      <c r="B426" s="288">
        <v>9</v>
      </c>
      <c r="C426" s="290" t="s">
        <v>360</v>
      </c>
      <c r="D426" s="290"/>
      <c r="E426" s="290"/>
      <c r="F426" s="290"/>
      <c r="G426" s="290"/>
      <c r="H426" s="290"/>
      <c r="I426" s="34">
        <v>6</v>
      </c>
      <c r="J426" s="34"/>
      <c r="K426" s="36">
        <v>70000</v>
      </c>
      <c r="L426" s="36">
        <f t="shared" ref="L426" si="337">I426*K426</f>
        <v>420000</v>
      </c>
      <c r="M426" s="189">
        <v>6</v>
      </c>
      <c r="N426" s="189"/>
      <c r="O426" s="36">
        <v>70000</v>
      </c>
      <c r="P426" s="36">
        <f t="shared" ref="P426" si="338">M426*O426</f>
        <v>420000</v>
      </c>
      <c r="Q426" s="58"/>
    </row>
    <row r="427" spans="1:17">
      <c r="A427" s="30"/>
      <c r="B427" s="37"/>
      <c r="C427" s="290" t="s">
        <v>180</v>
      </c>
      <c r="D427" s="290"/>
      <c r="E427" s="290"/>
      <c r="F427" s="290"/>
      <c r="G427" s="290"/>
      <c r="H427" s="290"/>
      <c r="I427" s="38"/>
      <c r="J427" s="38"/>
      <c r="K427" s="39"/>
      <c r="L427" s="39"/>
      <c r="M427" s="191"/>
      <c r="N427" s="191"/>
      <c r="O427" s="39"/>
      <c r="P427" s="39"/>
      <c r="Q427" s="58"/>
    </row>
    <row r="428" spans="1:17">
      <c r="A428" s="274"/>
      <c r="B428" s="288">
        <v>10</v>
      </c>
      <c r="C428" s="291" t="s">
        <v>361</v>
      </c>
      <c r="D428" s="291"/>
      <c r="E428" s="291"/>
      <c r="F428" s="291"/>
      <c r="G428" s="291"/>
      <c r="H428" s="291"/>
      <c r="I428" s="34">
        <v>600</v>
      </c>
      <c r="J428" s="34"/>
      <c r="K428" s="36">
        <v>60000</v>
      </c>
      <c r="L428" s="36">
        <f t="shared" ref="L428" si="339">I428*K428</f>
        <v>36000000</v>
      </c>
      <c r="M428" s="189">
        <v>500</v>
      </c>
      <c r="N428" s="189"/>
      <c r="O428" s="36">
        <v>60000</v>
      </c>
      <c r="P428" s="36">
        <f t="shared" ref="P428" si="340">M428*O428</f>
        <v>30000000</v>
      </c>
      <c r="Q428" s="58"/>
    </row>
    <row r="429" spans="1:17">
      <c r="A429" s="30"/>
      <c r="B429" s="52"/>
      <c r="C429" s="289" t="s">
        <v>180</v>
      </c>
      <c r="D429" s="289"/>
      <c r="E429" s="289"/>
      <c r="F429" s="289"/>
      <c r="G429" s="289"/>
      <c r="H429" s="289"/>
      <c r="I429" s="38"/>
      <c r="J429" s="38"/>
      <c r="K429" s="39"/>
      <c r="L429" s="39"/>
      <c r="M429" s="191"/>
      <c r="N429" s="191"/>
      <c r="O429" s="39"/>
      <c r="P429" s="39"/>
      <c r="Q429" s="58"/>
    </row>
    <row r="430" spans="1:17">
      <c r="A430" s="274"/>
      <c r="B430" s="285">
        <v>11</v>
      </c>
      <c r="C430" s="290" t="s">
        <v>362</v>
      </c>
      <c r="D430" s="290"/>
      <c r="E430" s="290"/>
      <c r="F430" s="290"/>
      <c r="G430" s="290"/>
      <c r="H430" s="290"/>
      <c r="I430" s="34">
        <v>12</v>
      </c>
      <c r="J430" s="34"/>
      <c r="K430" s="36">
        <v>70000</v>
      </c>
      <c r="L430" s="36">
        <f t="shared" ref="L430" si="341">I430*K430</f>
        <v>840000</v>
      </c>
      <c r="M430" s="189">
        <v>6</v>
      </c>
      <c r="N430" s="189"/>
      <c r="O430" s="36">
        <v>70000</v>
      </c>
      <c r="P430" s="36">
        <f t="shared" ref="P430" si="342">M430*O430</f>
        <v>420000</v>
      </c>
      <c r="Q430" s="58"/>
    </row>
    <row r="431" spans="1:17">
      <c r="A431" s="30"/>
      <c r="B431" s="37"/>
      <c r="C431" s="290" t="s">
        <v>180</v>
      </c>
      <c r="D431" s="290"/>
      <c r="E431" s="290"/>
      <c r="F431" s="290"/>
      <c r="G431" s="290"/>
      <c r="H431" s="290"/>
      <c r="I431" s="38"/>
      <c r="J431" s="38"/>
      <c r="K431" s="39"/>
      <c r="L431" s="39"/>
      <c r="M431" s="191"/>
      <c r="N431" s="191"/>
      <c r="O431" s="39"/>
      <c r="P431" s="39"/>
      <c r="Q431" s="58"/>
    </row>
    <row r="432" spans="1:17">
      <c r="A432" s="274"/>
      <c r="B432" s="288">
        <v>12</v>
      </c>
      <c r="C432" s="291" t="s">
        <v>363</v>
      </c>
      <c r="D432" s="291"/>
      <c r="E432" s="291"/>
      <c r="F432" s="291"/>
      <c r="G432" s="291"/>
      <c r="H432" s="291"/>
      <c r="I432" s="34">
        <v>20</v>
      </c>
      <c r="J432" s="34"/>
      <c r="K432" s="36">
        <v>2000</v>
      </c>
      <c r="L432" s="36">
        <f t="shared" ref="L432" si="343">I432*K432</f>
        <v>40000</v>
      </c>
      <c r="M432" s="189">
        <v>20</v>
      </c>
      <c r="N432" s="189"/>
      <c r="O432" s="36">
        <v>2000</v>
      </c>
      <c r="P432" s="36">
        <f t="shared" ref="P432" si="344">M432*O432</f>
        <v>40000</v>
      </c>
      <c r="Q432" s="58"/>
    </row>
    <row r="433" spans="1:17">
      <c r="A433" s="30"/>
      <c r="B433" s="52"/>
      <c r="C433" s="289" t="s">
        <v>180</v>
      </c>
      <c r="D433" s="289"/>
      <c r="E433" s="289"/>
      <c r="F433" s="289"/>
      <c r="G433" s="289"/>
      <c r="H433" s="289"/>
      <c r="I433" s="38"/>
      <c r="J433" s="38"/>
      <c r="K433" s="39"/>
      <c r="L433" s="39"/>
      <c r="M433" s="191"/>
      <c r="N433" s="191"/>
      <c r="O433" s="39"/>
      <c r="P433" s="39"/>
      <c r="Q433" s="58"/>
    </row>
    <row r="434" spans="1:17">
      <c r="A434" s="274"/>
      <c r="B434" s="285">
        <v>13</v>
      </c>
      <c r="C434" s="290" t="s">
        <v>364</v>
      </c>
      <c r="D434" s="290"/>
      <c r="E434" s="290"/>
      <c r="F434" s="290"/>
      <c r="G434" s="290"/>
      <c r="H434" s="290"/>
      <c r="I434" s="34">
        <v>50</v>
      </c>
      <c r="J434" s="34"/>
      <c r="K434" s="36">
        <v>28500</v>
      </c>
      <c r="L434" s="36">
        <f t="shared" ref="L434" si="345">I434*K434</f>
        <v>1425000</v>
      </c>
      <c r="M434" s="189">
        <v>50</v>
      </c>
      <c r="N434" s="189"/>
      <c r="O434" s="36">
        <v>28500</v>
      </c>
      <c r="P434" s="36">
        <f t="shared" ref="P434" si="346">M434*O434</f>
        <v>1425000</v>
      </c>
      <c r="Q434" s="58"/>
    </row>
    <row r="435" spans="1:17">
      <c r="A435" s="30"/>
      <c r="B435" s="37"/>
      <c r="C435" s="290" t="s">
        <v>180</v>
      </c>
      <c r="D435" s="290"/>
      <c r="E435" s="290"/>
      <c r="F435" s="290"/>
      <c r="G435" s="290"/>
      <c r="H435" s="290"/>
      <c r="I435" s="38"/>
      <c r="J435" s="38"/>
      <c r="K435" s="39"/>
      <c r="L435" s="39"/>
      <c r="M435" s="191"/>
      <c r="N435" s="191"/>
      <c r="O435" s="39"/>
      <c r="P435" s="39"/>
      <c r="Q435" s="58"/>
    </row>
    <row r="436" spans="1:17">
      <c r="A436" s="274"/>
      <c r="B436" s="288">
        <v>14</v>
      </c>
      <c r="C436" s="291" t="s">
        <v>936</v>
      </c>
      <c r="D436" s="291"/>
      <c r="E436" s="291"/>
      <c r="F436" s="291"/>
      <c r="G436" s="291"/>
      <c r="H436" s="291"/>
      <c r="I436" s="34">
        <v>700</v>
      </c>
      <c r="J436" s="34"/>
      <c r="K436" s="36">
        <v>9000</v>
      </c>
      <c r="L436" s="36">
        <f t="shared" ref="L436" si="347">I436*K436</f>
        <v>6300000</v>
      </c>
      <c r="M436" s="189">
        <v>100</v>
      </c>
      <c r="N436" s="189"/>
      <c r="O436" s="36">
        <v>9000</v>
      </c>
      <c r="P436" s="36">
        <f t="shared" ref="P436" si="348">M436*O436</f>
        <v>900000</v>
      </c>
      <c r="Q436" s="58"/>
    </row>
    <row r="437" spans="1:17">
      <c r="A437" s="30"/>
      <c r="B437" s="52"/>
      <c r="C437" s="289" t="s">
        <v>180</v>
      </c>
      <c r="D437" s="289"/>
      <c r="E437" s="289"/>
      <c r="F437" s="289"/>
      <c r="G437" s="289"/>
      <c r="H437" s="289"/>
      <c r="I437" s="38"/>
      <c r="J437" s="38"/>
      <c r="K437" s="39"/>
      <c r="L437" s="39"/>
      <c r="M437" s="191"/>
      <c r="N437" s="191"/>
      <c r="O437" s="39"/>
      <c r="P437" s="39"/>
      <c r="Q437" s="58"/>
    </row>
    <row r="438" spans="1:17">
      <c r="A438" s="274"/>
      <c r="B438" s="285">
        <v>15</v>
      </c>
      <c r="C438" s="290" t="s">
        <v>366</v>
      </c>
      <c r="D438" s="290"/>
      <c r="E438" s="290"/>
      <c r="F438" s="290"/>
      <c r="G438" s="290"/>
      <c r="H438" s="290"/>
      <c r="I438" s="34">
        <v>300</v>
      </c>
      <c r="J438" s="34"/>
      <c r="K438" s="36">
        <v>6000</v>
      </c>
      <c r="L438" s="36">
        <f t="shared" ref="L438" si="349">I438*K438</f>
        <v>1800000</v>
      </c>
      <c r="M438" s="189">
        <v>300</v>
      </c>
      <c r="N438" s="189"/>
      <c r="O438" s="36">
        <v>6000</v>
      </c>
      <c r="P438" s="36">
        <f t="shared" ref="P438" si="350">M438*O438</f>
        <v>1800000</v>
      </c>
      <c r="Q438" s="58"/>
    </row>
    <row r="439" spans="1:17">
      <c r="A439" s="37"/>
      <c r="B439" s="37"/>
      <c r="C439" s="290" t="s">
        <v>180</v>
      </c>
      <c r="D439" s="290"/>
      <c r="E439" s="290"/>
      <c r="F439" s="290"/>
      <c r="G439" s="290"/>
      <c r="H439" s="290"/>
      <c r="I439" s="38"/>
      <c r="J439" s="38"/>
      <c r="K439" s="39"/>
      <c r="L439" s="39"/>
      <c r="M439" s="191"/>
      <c r="N439" s="191"/>
      <c r="O439" s="39"/>
      <c r="P439" s="39"/>
      <c r="Q439" s="58"/>
    </row>
    <row r="440" spans="1:17">
      <c r="A440" s="285"/>
      <c r="B440" s="288">
        <v>16</v>
      </c>
      <c r="C440" s="291" t="s">
        <v>367</v>
      </c>
      <c r="D440" s="291"/>
      <c r="E440" s="291"/>
      <c r="F440" s="291"/>
      <c r="G440" s="291"/>
      <c r="H440" s="291"/>
      <c r="I440" s="34">
        <v>600</v>
      </c>
      <c r="J440" s="34"/>
      <c r="K440" s="36">
        <v>26150</v>
      </c>
      <c r="L440" s="36">
        <f t="shared" ref="L440" si="351">I440*K440</f>
        <v>15690000</v>
      </c>
      <c r="M440" s="189">
        <v>400</v>
      </c>
      <c r="N440" s="189"/>
      <c r="O440" s="36">
        <v>26150</v>
      </c>
      <c r="P440" s="36">
        <f t="shared" ref="P440" si="352">M440*O440</f>
        <v>10460000</v>
      </c>
      <c r="Q440" s="58"/>
    </row>
    <row r="441" spans="1:17">
      <c r="A441" s="37"/>
      <c r="B441" s="52"/>
      <c r="C441" s="289" t="s">
        <v>180</v>
      </c>
      <c r="D441" s="289"/>
      <c r="E441" s="289"/>
      <c r="F441" s="289"/>
      <c r="G441" s="289"/>
      <c r="H441" s="289"/>
      <c r="I441" s="38"/>
      <c r="J441" s="38"/>
      <c r="K441" s="39"/>
      <c r="L441" s="39"/>
      <c r="M441" s="191"/>
      <c r="N441" s="191"/>
      <c r="O441" s="39"/>
      <c r="P441" s="39"/>
      <c r="Q441" s="58"/>
    </row>
    <row r="442" spans="1:17">
      <c r="A442" s="37"/>
      <c r="B442" s="285">
        <v>17</v>
      </c>
      <c r="C442" s="290" t="s">
        <v>368</v>
      </c>
      <c r="D442" s="290"/>
      <c r="E442" s="290"/>
      <c r="F442" s="290"/>
      <c r="G442" s="290"/>
      <c r="H442" s="290"/>
      <c r="I442" s="34">
        <v>45</v>
      </c>
      <c r="J442" s="34" t="s">
        <v>245</v>
      </c>
      <c r="K442" s="36">
        <v>600000</v>
      </c>
      <c r="L442" s="36">
        <f>+I442*K442</f>
        <v>27000000</v>
      </c>
      <c r="M442" s="189">
        <v>15</v>
      </c>
      <c r="N442" s="189" t="s">
        <v>245</v>
      </c>
      <c r="O442" s="36">
        <v>600000</v>
      </c>
      <c r="P442" s="36">
        <f>+M442*O442</f>
        <v>9000000</v>
      </c>
      <c r="Q442" s="58"/>
    </row>
    <row r="443" spans="1:17">
      <c r="A443" s="37"/>
      <c r="B443" s="37"/>
      <c r="C443" s="290" t="s">
        <v>933</v>
      </c>
      <c r="D443" s="290"/>
      <c r="E443" s="290"/>
      <c r="F443" s="290"/>
      <c r="G443" s="290"/>
      <c r="H443" s="290"/>
      <c r="I443" s="38"/>
      <c r="J443" s="38"/>
      <c r="K443" s="39"/>
      <c r="L443" s="39"/>
      <c r="M443" s="191"/>
      <c r="N443" s="191"/>
      <c r="O443" s="39"/>
      <c r="P443" s="39"/>
      <c r="Q443" s="58"/>
    </row>
    <row r="444" spans="1:17">
      <c r="A444" s="37"/>
      <c r="B444" s="288">
        <v>18</v>
      </c>
      <c r="C444" s="291" t="s">
        <v>368</v>
      </c>
      <c r="D444" s="291"/>
      <c r="E444" s="291"/>
      <c r="F444" s="291"/>
      <c r="G444" s="291"/>
      <c r="H444" s="291"/>
      <c r="I444" s="34">
        <v>18</v>
      </c>
      <c r="J444" s="34" t="s">
        <v>245</v>
      </c>
      <c r="K444" s="36">
        <v>510000</v>
      </c>
      <c r="L444" s="36">
        <f>+I444*K444</f>
        <v>9180000</v>
      </c>
      <c r="M444" s="189">
        <v>14</v>
      </c>
      <c r="N444" s="189" t="s">
        <v>245</v>
      </c>
      <c r="O444" s="36">
        <v>510000</v>
      </c>
      <c r="P444" s="36">
        <f>+M444*O444</f>
        <v>7140000</v>
      </c>
      <c r="Q444" s="58"/>
    </row>
    <row r="445" spans="1:17">
      <c r="A445" s="37"/>
      <c r="B445" s="52"/>
      <c r="C445" s="289" t="s">
        <v>932</v>
      </c>
      <c r="D445" s="289"/>
      <c r="E445" s="289"/>
      <c r="F445" s="289"/>
      <c r="G445" s="289"/>
      <c r="H445" s="289"/>
      <c r="I445" s="38"/>
      <c r="J445" s="38"/>
      <c r="K445" s="39"/>
      <c r="L445" s="39"/>
      <c r="M445" s="191"/>
      <c r="N445" s="191"/>
      <c r="O445" s="39"/>
      <c r="P445" s="39"/>
      <c r="Q445" s="58"/>
    </row>
    <row r="446" spans="1:17">
      <c r="A446" s="37"/>
      <c r="B446" s="285">
        <v>19</v>
      </c>
      <c r="C446" s="290" t="s">
        <v>368</v>
      </c>
      <c r="D446" s="290"/>
      <c r="E446" s="290"/>
      <c r="F446" s="290"/>
      <c r="G446" s="290"/>
      <c r="H446" s="290"/>
      <c r="I446" s="34">
        <v>40</v>
      </c>
      <c r="J446" s="34" t="s">
        <v>245</v>
      </c>
      <c r="K446" s="36">
        <v>510000</v>
      </c>
      <c r="L446" s="36">
        <f>+I446*K446</f>
        <v>20400000</v>
      </c>
      <c r="M446" s="189">
        <v>2</v>
      </c>
      <c r="N446" s="189" t="s">
        <v>245</v>
      </c>
      <c r="O446" s="36">
        <v>700000</v>
      </c>
      <c r="P446" s="36">
        <f>+M446*O446</f>
        <v>1400000</v>
      </c>
      <c r="Q446" s="58"/>
    </row>
    <row r="447" spans="1:17">
      <c r="A447" s="37"/>
      <c r="B447" s="37"/>
      <c r="C447" s="290" t="s">
        <v>935</v>
      </c>
      <c r="D447" s="290"/>
      <c r="E447" s="290"/>
      <c r="F447" s="290"/>
      <c r="G447" s="290"/>
      <c r="H447" s="290"/>
      <c r="I447" s="38"/>
      <c r="J447" s="38"/>
      <c r="K447" s="39"/>
      <c r="L447" s="39"/>
      <c r="M447" s="191"/>
      <c r="N447" s="191"/>
      <c r="O447" s="39"/>
      <c r="P447" s="39"/>
      <c r="Q447" s="58"/>
    </row>
    <row r="448" spans="1:17">
      <c r="A448" s="37"/>
      <c r="B448" s="288">
        <v>20</v>
      </c>
      <c r="C448" s="291" t="s">
        <v>368</v>
      </c>
      <c r="D448" s="291"/>
      <c r="E448" s="291"/>
      <c r="F448" s="291"/>
      <c r="G448" s="291"/>
      <c r="H448" s="291"/>
      <c r="I448" s="34">
        <v>15</v>
      </c>
      <c r="J448" s="34" t="s">
        <v>245</v>
      </c>
      <c r="K448" s="36">
        <v>600000</v>
      </c>
      <c r="L448" s="36">
        <f>+I448*K448</f>
        <v>9000000</v>
      </c>
      <c r="M448" s="189">
        <v>4</v>
      </c>
      <c r="N448" s="189" t="s">
        <v>245</v>
      </c>
      <c r="O448" s="36">
        <v>600000</v>
      </c>
      <c r="P448" s="36">
        <f>+M448*O448</f>
        <v>2400000</v>
      </c>
      <c r="Q448" s="58"/>
    </row>
    <row r="449" spans="1:17">
      <c r="A449" s="52"/>
      <c r="B449" s="52"/>
      <c r="C449" s="289" t="s">
        <v>934</v>
      </c>
      <c r="D449" s="289"/>
      <c r="E449" s="289"/>
      <c r="F449" s="289"/>
      <c r="G449" s="289"/>
      <c r="H449" s="289"/>
      <c r="I449" s="38"/>
      <c r="J449" s="38"/>
      <c r="K449" s="39"/>
      <c r="L449" s="39"/>
      <c r="M449" s="191"/>
      <c r="N449" s="191"/>
      <c r="O449" s="39"/>
      <c r="P449" s="39"/>
      <c r="Q449" s="58"/>
    </row>
    <row r="450" spans="1:17">
      <c r="A450" s="52"/>
      <c r="B450" s="44">
        <v>21</v>
      </c>
      <c r="C450" s="318" t="s">
        <v>668</v>
      </c>
      <c r="D450" s="319"/>
      <c r="E450" s="319"/>
      <c r="F450" s="319"/>
      <c r="G450" s="319"/>
      <c r="H450" s="320"/>
      <c r="I450" s="38"/>
      <c r="J450" s="38"/>
      <c r="K450" s="39"/>
      <c r="L450" s="39"/>
      <c r="M450" s="191"/>
      <c r="N450" s="191"/>
      <c r="O450" s="39"/>
      <c r="P450" s="39">
        <v>500</v>
      </c>
      <c r="Q450" s="58"/>
    </row>
    <row r="451" spans="1:17">
      <c r="A451" s="265" t="s">
        <v>373</v>
      </c>
      <c r="B451" s="387" t="s">
        <v>374</v>
      </c>
      <c r="C451" s="387"/>
      <c r="D451" s="387"/>
      <c r="E451" s="387"/>
      <c r="F451" s="387"/>
      <c r="G451" s="387"/>
      <c r="H451" s="387"/>
      <c r="I451" s="24"/>
      <c r="J451" s="13"/>
      <c r="K451" s="22"/>
      <c r="L451" s="26">
        <f>SUM(L452)</f>
        <v>15000000</v>
      </c>
      <c r="M451" s="96"/>
      <c r="N451" s="97"/>
      <c r="O451" s="22"/>
      <c r="P451" s="26">
        <f>SUM(P452:P453)</f>
        <v>11000000</v>
      </c>
      <c r="Q451" s="58"/>
    </row>
    <row r="452" spans="1:17">
      <c r="A452" s="278"/>
      <c r="B452" s="288">
        <v>1</v>
      </c>
      <c r="C452" s="291" t="s">
        <v>375</v>
      </c>
      <c r="D452" s="291"/>
      <c r="E452" s="291"/>
      <c r="F452" s="291"/>
      <c r="G452" s="291"/>
      <c r="H452" s="291"/>
      <c r="I452" s="34">
        <v>1500</v>
      </c>
      <c r="J452" s="34"/>
      <c r="K452" s="36">
        <v>10000</v>
      </c>
      <c r="L452" s="36">
        <f>I452*K452</f>
        <v>15000000</v>
      </c>
      <c r="M452" s="189">
        <v>1100</v>
      </c>
      <c r="N452" s="189"/>
      <c r="O452" s="36">
        <v>10000</v>
      </c>
      <c r="P452" s="36">
        <f>M452*O452</f>
        <v>11000000</v>
      </c>
      <c r="Q452" s="58"/>
    </row>
    <row r="453" spans="1:17">
      <c r="A453" s="63"/>
      <c r="B453" s="52"/>
      <c r="C453" s="289" t="s">
        <v>180</v>
      </c>
      <c r="D453" s="289"/>
      <c r="E453" s="289"/>
      <c r="F453" s="289"/>
      <c r="G453" s="289"/>
      <c r="H453" s="289"/>
      <c r="I453" s="38"/>
      <c r="J453" s="38"/>
      <c r="K453" s="38"/>
      <c r="L453" s="38"/>
      <c r="M453" s="191"/>
      <c r="N453" s="191"/>
      <c r="O453" s="191"/>
      <c r="P453" s="191"/>
      <c r="Q453" s="58"/>
    </row>
    <row r="454" spans="1:17">
      <c r="A454" s="265" t="s">
        <v>376</v>
      </c>
      <c r="B454" s="329" t="s">
        <v>377</v>
      </c>
      <c r="C454" s="329"/>
      <c r="D454" s="329"/>
      <c r="E454" s="329"/>
      <c r="F454" s="329"/>
      <c r="G454" s="329"/>
      <c r="H454" s="329"/>
      <c r="I454" s="24"/>
      <c r="J454" s="13"/>
      <c r="K454" s="22"/>
      <c r="L454" s="26">
        <f>SUM(L455:L490)</f>
        <v>73115000</v>
      </c>
      <c r="M454" s="96"/>
      <c r="N454" s="97"/>
      <c r="O454" s="22"/>
      <c r="P454" s="26">
        <f>SUM(P455:P490)</f>
        <v>73115000</v>
      </c>
      <c r="Q454" s="58"/>
    </row>
    <row r="455" spans="1:17">
      <c r="A455" s="278"/>
      <c r="B455" s="288">
        <v>1</v>
      </c>
      <c r="C455" s="291" t="s">
        <v>378</v>
      </c>
      <c r="D455" s="291"/>
      <c r="E455" s="291"/>
      <c r="F455" s="291"/>
      <c r="G455" s="291"/>
      <c r="H455" s="291"/>
      <c r="I455" s="34">
        <v>5</v>
      </c>
      <c r="J455" s="34" t="s">
        <v>182</v>
      </c>
      <c r="K455" s="36">
        <v>4000</v>
      </c>
      <c r="L455" s="36">
        <f>+I455*K455</f>
        <v>20000</v>
      </c>
      <c r="M455" s="189">
        <v>5</v>
      </c>
      <c r="N455" s="189" t="s">
        <v>182</v>
      </c>
      <c r="O455" s="36">
        <v>4000</v>
      </c>
      <c r="P455" s="36">
        <f>+M455*O455</f>
        <v>20000</v>
      </c>
      <c r="Q455" s="58"/>
    </row>
    <row r="456" spans="1:17">
      <c r="A456" s="30"/>
      <c r="B456" s="52"/>
      <c r="C456" s="289" t="s">
        <v>180</v>
      </c>
      <c r="D456" s="289"/>
      <c r="E456" s="289"/>
      <c r="F456" s="289"/>
      <c r="G456" s="289"/>
      <c r="H456" s="289"/>
      <c r="I456" s="38"/>
      <c r="J456" s="38"/>
      <c r="K456" s="39"/>
      <c r="L456" s="39"/>
      <c r="M456" s="191"/>
      <c r="N456" s="191"/>
      <c r="O456" s="39"/>
      <c r="P456" s="39"/>
      <c r="Q456" s="58"/>
    </row>
    <row r="457" spans="1:17">
      <c r="A457" s="274"/>
      <c r="B457" s="285">
        <v>2</v>
      </c>
      <c r="C457" s="290" t="s">
        <v>379</v>
      </c>
      <c r="D457" s="290"/>
      <c r="E457" s="290"/>
      <c r="F457" s="290"/>
      <c r="G457" s="290"/>
      <c r="H457" s="290"/>
      <c r="I457" s="34">
        <v>10</v>
      </c>
      <c r="J457" s="34" t="s">
        <v>182</v>
      </c>
      <c r="K457" s="36">
        <v>80000</v>
      </c>
      <c r="L457" s="36">
        <f>+I457*K457</f>
        <v>800000</v>
      </c>
      <c r="M457" s="189">
        <v>10</v>
      </c>
      <c r="N457" s="189" t="s">
        <v>182</v>
      </c>
      <c r="O457" s="36">
        <v>80000</v>
      </c>
      <c r="P457" s="36">
        <f>+M457*O457</f>
        <v>800000</v>
      </c>
      <c r="Q457" s="58"/>
    </row>
    <row r="458" spans="1:17">
      <c r="A458" s="30"/>
      <c r="B458" s="52"/>
      <c r="C458" s="289" t="s">
        <v>380</v>
      </c>
      <c r="D458" s="289"/>
      <c r="E458" s="289"/>
      <c r="F458" s="289"/>
      <c r="G458" s="289"/>
      <c r="H458" s="289"/>
      <c r="I458" s="38"/>
      <c r="J458" s="38"/>
      <c r="K458" s="39"/>
      <c r="L458" s="39"/>
      <c r="M458" s="191"/>
      <c r="N458" s="191"/>
      <c r="O458" s="39"/>
      <c r="P458" s="39"/>
      <c r="Q458" s="58"/>
    </row>
    <row r="459" spans="1:17">
      <c r="A459" s="30"/>
      <c r="B459" s="285">
        <v>3</v>
      </c>
      <c r="C459" s="290" t="s">
        <v>381</v>
      </c>
      <c r="D459" s="290"/>
      <c r="E459" s="290"/>
      <c r="F459" s="290"/>
      <c r="G459" s="290"/>
      <c r="H459" s="290"/>
      <c r="I459" s="34">
        <v>10</v>
      </c>
      <c r="J459" s="34" t="s">
        <v>182</v>
      </c>
      <c r="K459" s="36">
        <v>100000</v>
      </c>
      <c r="L459" s="36">
        <f>+I459*K459</f>
        <v>1000000</v>
      </c>
      <c r="M459" s="189">
        <v>10</v>
      </c>
      <c r="N459" s="189" t="s">
        <v>182</v>
      </c>
      <c r="O459" s="36">
        <v>100000</v>
      </c>
      <c r="P459" s="36">
        <f>+M459*O459</f>
        <v>1000000</v>
      </c>
      <c r="Q459" s="58"/>
    </row>
    <row r="460" spans="1:17">
      <c r="A460" s="30"/>
      <c r="B460" s="37"/>
      <c r="C460" s="290" t="s">
        <v>380</v>
      </c>
      <c r="D460" s="290"/>
      <c r="E460" s="290"/>
      <c r="F460" s="290"/>
      <c r="G460" s="290"/>
      <c r="H460" s="290"/>
      <c r="I460" s="38"/>
      <c r="J460" s="38"/>
      <c r="K460" s="39"/>
      <c r="L460" s="39"/>
      <c r="M460" s="191"/>
      <c r="N460" s="191"/>
      <c r="O460" s="39"/>
      <c r="P460" s="39"/>
      <c r="Q460" s="58"/>
    </row>
    <row r="461" spans="1:17">
      <c r="A461" s="274"/>
      <c r="B461" s="288">
        <v>4</v>
      </c>
      <c r="C461" s="291" t="s">
        <v>382</v>
      </c>
      <c r="D461" s="291"/>
      <c r="E461" s="291"/>
      <c r="F461" s="291"/>
      <c r="G461" s="291"/>
      <c r="H461" s="291"/>
      <c r="I461" s="34">
        <v>10</v>
      </c>
      <c r="J461" s="34" t="s">
        <v>182</v>
      </c>
      <c r="K461" s="36">
        <v>125000</v>
      </c>
      <c r="L461" s="36">
        <f>+I461*K461</f>
        <v>1250000</v>
      </c>
      <c r="M461" s="189">
        <v>10</v>
      </c>
      <c r="N461" s="189" t="s">
        <v>182</v>
      </c>
      <c r="O461" s="36">
        <v>125000</v>
      </c>
      <c r="P461" s="36">
        <f>+M461*O461</f>
        <v>1250000</v>
      </c>
      <c r="Q461" s="58"/>
    </row>
    <row r="462" spans="1:17">
      <c r="A462" s="30"/>
      <c r="B462" s="52"/>
      <c r="C462" s="289" t="s">
        <v>383</v>
      </c>
      <c r="D462" s="289"/>
      <c r="E462" s="289"/>
      <c r="F462" s="289"/>
      <c r="G462" s="289"/>
      <c r="H462" s="289"/>
      <c r="I462" s="38"/>
      <c r="J462" s="38"/>
      <c r="K462" s="39"/>
      <c r="L462" s="39"/>
      <c r="M462" s="191"/>
      <c r="N462" s="191"/>
      <c r="O462" s="39"/>
      <c r="P462" s="39"/>
      <c r="Q462" s="58"/>
    </row>
    <row r="463" spans="1:17">
      <c r="A463" s="30"/>
      <c r="B463" s="288">
        <v>5</v>
      </c>
      <c r="C463" s="290" t="s">
        <v>384</v>
      </c>
      <c r="D463" s="290"/>
      <c r="E463" s="290"/>
      <c r="F463" s="290"/>
      <c r="G463" s="290"/>
      <c r="H463" s="290"/>
      <c r="I463" s="34">
        <v>30</v>
      </c>
      <c r="J463" s="34" t="s">
        <v>182</v>
      </c>
      <c r="K463" s="36">
        <v>310000</v>
      </c>
      <c r="L463" s="36">
        <f>+I463*K463</f>
        <v>9300000</v>
      </c>
      <c r="M463" s="189">
        <v>30</v>
      </c>
      <c r="N463" s="189" t="s">
        <v>182</v>
      </c>
      <c r="O463" s="36">
        <v>310000</v>
      </c>
      <c r="P463" s="36">
        <f>+M463*O463</f>
        <v>9300000</v>
      </c>
      <c r="Q463" s="58"/>
    </row>
    <row r="464" spans="1:17">
      <c r="A464" s="30"/>
      <c r="B464" s="63"/>
      <c r="C464" s="289" t="s">
        <v>385</v>
      </c>
      <c r="D464" s="289"/>
      <c r="E464" s="289"/>
      <c r="F464" s="289"/>
      <c r="G464" s="289"/>
      <c r="H464" s="289"/>
      <c r="I464" s="38"/>
      <c r="J464" s="38"/>
      <c r="K464" s="39"/>
      <c r="L464" s="39"/>
      <c r="M464" s="191"/>
      <c r="N464" s="191"/>
      <c r="O464" s="39"/>
      <c r="P464" s="39"/>
      <c r="Q464" s="58"/>
    </row>
    <row r="465" spans="1:17">
      <c r="A465" s="30"/>
      <c r="B465" s="288">
        <v>6</v>
      </c>
      <c r="C465" s="290" t="s">
        <v>384</v>
      </c>
      <c r="D465" s="290"/>
      <c r="E465" s="290"/>
      <c r="F465" s="290"/>
      <c r="G465" s="290"/>
      <c r="H465" s="290"/>
      <c r="I465" s="34">
        <v>25</v>
      </c>
      <c r="J465" s="34" t="s">
        <v>182</v>
      </c>
      <c r="K465" s="36">
        <v>300000</v>
      </c>
      <c r="L465" s="36">
        <f>+I465*K465</f>
        <v>7500000</v>
      </c>
      <c r="M465" s="189">
        <v>25</v>
      </c>
      <c r="N465" s="189" t="s">
        <v>182</v>
      </c>
      <c r="O465" s="36">
        <v>300000</v>
      </c>
      <c r="P465" s="36">
        <f>+M465*O465</f>
        <v>7500000</v>
      </c>
      <c r="Q465" s="58"/>
    </row>
    <row r="466" spans="1:17">
      <c r="A466" s="30"/>
      <c r="B466" s="63"/>
      <c r="C466" s="289" t="s">
        <v>386</v>
      </c>
      <c r="D466" s="289"/>
      <c r="E466" s="289"/>
      <c r="F466" s="289"/>
      <c r="G466" s="289"/>
      <c r="H466" s="289"/>
      <c r="I466" s="38"/>
      <c r="J466" s="38"/>
      <c r="K466" s="39"/>
      <c r="L466" s="39"/>
      <c r="M466" s="191"/>
      <c r="N466" s="191"/>
      <c r="O466" s="39"/>
      <c r="P466" s="39"/>
      <c r="Q466" s="58"/>
    </row>
    <row r="467" spans="1:17">
      <c r="A467" s="30"/>
      <c r="B467" s="288">
        <v>7</v>
      </c>
      <c r="C467" s="290" t="s">
        <v>384</v>
      </c>
      <c r="D467" s="290"/>
      <c r="E467" s="290"/>
      <c r="F467" s="290"/>
      <c r="G467" s="290"/>
      <c r="H467" s="290"/>
      <c r="I467" s="34">
        <v>15</v>
      </c>
      <c r="J467" s="34" t="s">
        <v>182</v>
      </c>
      <c r="K467" s="36">
        <v>355000</v>
      </c>
      <c r="L467" s="36">
        <f>+I467*K467</f>
        <v>5325000</v>
      </c>
      <c r="M467" s="189">
        <v>15</v>
      </c>
      <c r="N467" s="189" t="s">
        <v>182</v>
      </c>
      <c r="O467" s="36">
        <v>355000</v>
      </c>
      <c r="P467" s="36">
        <f>+M467*O467</f>
        <v>5325000</v>
      </c>
      <c r="Q467" s="58"/>
    </row>
    <row r="468" spans="1:17">
      <c r="A468" s="30"/>
      <c r="B468" s="52"/>
      <c r="C468" s="289" t="s">
        <v>387</v>
      </c>
      <c r="D468" s="289"/>
      <c r="E468" s="289"/>
      <c r="F468" s="289"/>
      <c r="G468" s="289"/>
      <c r="H468" s="289"/>
      <c r="I468" s="38"/>
      <c r="J468" s="38"/>
      <c r="K468" s="39"/>
      <c r="L468" s="39"/>
      <c r="M468" s="191"/>
      <c r="N468" s="191"/>
      <c r="O468" s="39"/>
      <c r="P468" s="39"/>
      <c r="Q468" s="58"/>
    </row>
    <row r="469" spans="1:17">
      <c r="A469" s="30"/>
      <c r="B469" s="288">
        <v>8</v>
      </c>
      <c r="C469" s="290" t="s">
        <v>384</v>
      </c>
      <c r="D469" s="290"/>
      <c r="E469" s="290"/>
      <c r="F469" s="290"/>
      <c r="G469" s="290"/>
      <c r="H469" s="290"/>
      <c r="I469" s="34">
        <v>15</v>
      </c>
      <c r="J469" s="34" t="s">
        <v>182</v>
      </c>
      <c r="K469" s="36">
        <v>396000</v>
      </c>
      <c r="L469" s="36">
        <f>+I469*K469</f>
        <v>5940000</v>
      </c>
      <c r="M469" s="189">
        <v>15</v>
      </c>
      <c r="N469" s="189" t="s">
        <v>182</v>
      </c>
      <c r="O469" s="36">
        <v>396000</v>
      </c>
      <c r="P469" s="36">
        <f>+M469*O469</f>
        <v>5940000</v>
      </c>
      <c r="Q469" s="58"/>
    </row>
    <row r="470" spans="1:17">
      <c r="A470" s="30"/>
      <c r="B470" s="63"/>
      <c r="C470" s="289" t="s">
        <v>388</v>
      </c>
      <c r="D470" s="289"/>
      <c r="E470" s="289"/>
      <c r="F470" s="289"/>
      <c r="G470" s="289"/>
      <c r="H470" s="289"/>
      <c r="I470" s="38"/>
      <c r="J470" s="38"/>
      <c r="K470" s="39"/>
      <c r="L470" s="39"/>
      <c r="M470" s="191"/>
      <c r="N470" s="191"/>
      <c r="O470" s="39"/>
      <c r="P470" s="39"/>
      <c r="Q470" s="58"/>
    </row>
    <row r="471" spans="1:17">
      <c r="A471" s="30"/>
      <c r="B471" s="330">
        <v>9</v>
      </c>
      <c r="C471" s="291" t="s">
        <v>389</v>
      </c>
      <c r="D471" s="291"/>
      <c r="E471" s="291"/>
      <c r="F471" s="291"/>
      <c r="G471" s="291"/>
      <c r="H471" s="291"/>
      <c r="I471" s="34">
        <v>25</v>
      </c>
      <c r="J471" s="34" t="s">
        <v>182</v>
      </c>
      <c r="K471" s="36">
        <v>110000</v>
      </c>
      <c r="L471" s="36">
        <f>+I471*K471</f>
        <v>2750000</v>
      </c>
      <c r="M471" s="189">
        <v>25</v>
      </c>
      <c r="N471" s="189" t="s">
        <v>182</v>
      </c>
      <c r="O471" s="36">
        <v>110000</v>
      </c>
      <c r="P471" s="36">
        <f>+M471*O471</f>
        <v>2750000</v>
      </c>
      <c r="Q471" s="58"/>
    </row>
    <row r="472" spans="1:17">
      <c r="A472" s="30"/>
      <c r="B472" s="331"/>
      <c r="C472" s="289" t="s">
        <v>390</v>
      </c>
      <c r="D472" s="289"/>
      <c r="E472" s="289"/>
      <c r="F472" s="289"/>
      <c r="G472" s="289"/>
      <c r="H472" s="289"/>
      <c r="I472" s="38"/>
      <c r="J472" s="38"/>
      <c r="K472" s="39"/>
      <c r="L472" s="39"/>
      <c r="M472" s="191"/>
      <c r="N472" s="191"/>
      <c r="O472" s="39"/>
      <c r="P472" s="39"/>
      <c r="Q472" s="58"/>
    </row>
    <row r="473" spans="1:17">
      <c r="A473" s="30"/>
      <c r="B473" s="288">
        <v>10</v>
      </c>
      <c r="C473" s="291" t="s">
        <v>389</v>
      </c>
      <c r="D473" s="291"/>
      <c r="E473" s="291"/>
      <c r="F473" s="291"/>
      <c r="G473" s="291"/>
      <c r="H473" s="291"/>
      <c r="I473" s="34">
        <v>25</v>
      </c>
      <c r="J473" s="34" t="s">
        <v>182</v>
      </c>
      <c r="K473" s="36">
        <v>110000</v>
      </c>
      <c r="L473" s="36">
        <f>+I473*K473</f>
        <v>2750000</v>
      </c>
      <c r="M473" s="189">
        <v>25</v>
      </c>
      <c r="N473" s="189" t="s">
        <v>182</v>
      </c>
      <c r="O473" s="36">
        <v>110000</v>
      </c>
      <c r="P473" s="36">
        <f>+M473*O473</f>
        <v>2750000</v>
      </c>
      <c r="Q473" s="58"/>
    </row>
    <row r="474" spans="1:17">
      <c r="A474" s="30"/>
      <c r="B474" s="63"/>
      <c r="C474" s="289" t="s">
        <v>391</v>
      </c>
      <c r="D474" s="289"/>
      <c r="E474" s="289"/>
      <c r="F474" s="289"/>
      <c r="G474" s="289"/>
      <c r="H474" s="289"/>
      <c r="I474" s="38"/>
      <c r="J474" s="38"/>
      <c r="K474" s="39"/>
      <c r="L474" s="39"/>
      <c r="M474" s="191"/>
      <c r="N474" s="191"/>
      <c r="O474" s="39"/>
      <c r="P474" s="39"/>
      <c r="Q474" s="58"/>
    </row>
    <row r="475" spans="1:17">
      <c r="A475" s="30"/>
      <c r="B475" s="288">
        <v>11</v>
      </c>
      <c r="C475" s="291" t="s">
        <v>392</v>
      </c>
      <c r="D475" s="291"/>
      <c r="E475" s="291"/>
      <c r="F475" s="291"/>
      <c r="G475" s="291"/>
      <c r="H475" s="291"/>
      <c r="I475" s="34">
        <v>80</v>
      </c>
      <c r="J475" s="34" t="s">
        <v>182</v>
      </c>
      <c r="K475" s="36">
        <v>91000</v>
      </c>
      <c r="L475" s="36">
        <f>+I475*K475</f>
        <v>7280000</v>
      </c>
      <c r="M475" s="189">
        <v>80</v>
      </c>
      <c r="N475" s="189" t="s">
        <v>182</v>
      </c>
      <c r="O475" s="36">
        <v>91000</v>
      </c>
      <c r="P475" s="36">
        <f>+M475*O475</f>
        <v>7280000</v>
      </c>
      <c r="Q475" s="58"/>
    </row>
    <row r="476" spans="1:17">
      <c r="A476" s="30"/>
      <c r="B476" s="63"/>
      <c r="C476" s="289" t="s">
        <v>393</v>
      </c>
      <c r="D476" s="289"/>
      <c r="E476" s="289"/>
      <c r="F476" s="289"/>
      <c r="G476" s="289"/>
      <c r="H476" s="289"/>
      <c r="I476" s="38"/>
      <c r="J476" s="38"/>
      <c r="K476" s="39"/>
      <c r="L476" s="39"/>
      <c r="M476" s="191"/>
      <c r="N476" s="191"/>
      <c r="O476" s="39"/>
      <c r="P476" s="39"/>
      <c r="Q476" s="58"/>
    </row>
    <row r="477" spans="1:17">
      <c r="A477" s="30"/>
      <c r="B477" s="278">
        <v>12</v>
      </c>
      <c r="C477" s="290" t="s">
        <v>392</v>
      </c>
      <c r="D477" s="290"/>
      <c r="E477" s="290"/>
      <c r="F477" s="290"/>
      <c r="G477" s="290"/>
      <c r="H477" s="290"/>
      <c r="I477" s="34">
        <v>50</v>
      </c>
      <c r="J477" s="34" t="s">
        <v>182</v>
      </c>
      <c r="K477" s="36">
        <v>150000</v>
      </c>
      <c r="L477" s="36">
        <f>+I477*K477</f>
        <v>7500000</v>
      </c>
      <c r="M477" s="189">
        <v>50</v>
      </c>
      <c r="N477" s="189" t="s">
        <v>182</v>
      </c>
      <c r="O477" s="36">
        <v>150000</v>
      </c>
      <c r="P477" s="36">
        <f>+M477*O477</f>
        <v>7500000</v>
      </c>
      <c r="Q477" s="58"/>
    </row>
    <row r="478" spans="1:17">
      <c r="A478" s="30"/>
      <c r="B478" s="63"/>
      <c r="C478" s="289" t="s">
        <v>394</v>
      </c>
      <c r="D478" s="289"/>
      <c r="E478" s="289"/>
      <c r="F478" s="289"/>
      <c r="G478" s="289"/>
      <c r="H478" s="289"/>
      <c r="I478" s="38"/>
      <c r="J478" s="38"/>
      <c r="K478" s="39"/>
      <c r="L478" s="39"/>
      <c r="M478" s="191"/>
      <c r="N478" s="191"/>
      <c r="O478" s="39"/>
      <c r="P478" s="39"/>
      <c r="Q478" s="58"/>
    </row>
    <row r="479" spans="1:17">
      <c r="A479" s="30"/>
      <c r="B479" s="278">
        <v>13</v>
      </c>
      <c r="C479" s="290" t="s">
        <v>392</v>
      </c>
      <c r="D479" s="290"/>
      <c r="E479" s="290"/>
      <c r="F479" s="290"/>
      <c r="G479" s="290"/>
      <c r="H479" s="290"/>
      <c r="I479" s="34">
        <v>25</v>
      </c>
      <c r="J479" s="34" t="s">
        <v>182</v>
      </c>
      <c r="K479" s="36">
        <v>120000</v>
      </c>
      <c r="L479" s="36">
        <f>+I479*K479</f>
        <v>3000000</v>
      </c>
      <c r="M479" s="189">
        <v>25</v>
      </c>
      <c r="N479" s="189" t="s">
        <v>182</v>
      </c>
      <c r="O479" s="36">
        <v>120000</v>
      </c>
      <c r="P479" s="36">
        <f>+M479*O479</f>
        <v>3000000</v>
      </c>
      <c r="Q479" s="58"/>
    </row>
    <row r="480" spans="1:17">
      <c r="A480" s="30"/>
      <c r="B480" s="30"/>
      <c r="C480" s="290" t="s">
        <v>395</v>
      </c>
      <c r="D480" s="290"/>
      <c r="E480" s="290"/>
      <c r="F480" s="290"/>
      <c r="G480" s="290"/>
      <c r="H480" s="290"/>
      <c r="I480" s="38"/>
      <c r="J480" s="38"/>
      <c r="K480" s="39"/>
      <c r="L480" s="39"/>
      <c r="M480" s="191"/>
      <c r="N480" s="191"/>
      <c r="O480" s="39"/>
      <c r="P480" s="39"/>
      <c r="Q480" s="58"/>
    </row>
    <row r="481" spans="1:17">
      <c r="A481" s="30"/>
      <c r="B481" s="288">
        <v>14</v>
      </c>
      <c r="C481" s="291" t="s">
        <v>389</v>
      </c>
      <c r="D481" s="291"/>
      <c r="E481" s="291"/>
      <c r="F481" s="291"/>
      <c r="G481" s="291"/>
      <c r="H481" s="291"/>
      <c r="I481" s="34">
        <v>5</v>
      </c>
      <c r="J481" s="34" t="s">
        <v>182</v>
      </c>
      <c r="K481" s="36">
        <v>180000</v>
      </c>
      <c r="L481" s="36">
        <f>+I481*K481</f>
        <v>900000</v>
      </c>
      <c r="M481" s="189">
        <v>5</v>
      </c>
      <c r="N481" s="189" t="s">
        <v>182</v>
      </c>
      <c r="O481" s="36">
        <v>180000</v>
      </c>
      <c r="P481" s="36">
        <f>+M481*O481</f>
        <v>900000</v>
      </c>
      <c r="Q481" s="58"/>
    </row>
    <row r="482" spans="1:17">
      <c r="A482" s="30"/>
      <c r="B482" s="63"/>
      <c r="C482" s="289" t="s">
        <v>396</v>
      </c>
      <c r="D482" s="289"/>
      <c r="E482" s="289"/>
      <c r="F482" s="289"/>
      <c r="G482" s="289"/>
      <c r="H482" s="289"/>
      <c r="I482" s="38"/>
      <c r="J482" s="38"/>
      <c r="K482" s="39"/>
      <c r="L482" s="39"/>
      <c r="M482" s="191"/>
      <c r="N482" s="191"/>
      <c r="O482" s="39"/>
      <c r="P482" s="39"/>
      <c r="Q482" s="58"/>
    </row>
    <row r="483" spans="1:17">
      <c r="A483" s="30"/>
      <c r="B483" s="288">
        <v>15</v>
      </c>
      <c r="C483" s="290" t="s">
        <v>389</v>
      </c>
      <c r="D483" s="290"/>
      <c r="E483" s="290"/>
      <c r="F483" s="290"/>
      <c r="G483" s="290"/>
      <c r="H483" s="290"/>
      <c r="I483" s="34">
        <v>50</v>
      </c>
      <c r="J483" s="34" t="s">
        <v>182</v>
      </c>
      <c r="K483" s="36">
        <v>36000</v>
      </c>
      <c r="L483" s="36">
        <f>+I483*K483</f>
        <v>1800000</v>
      </c>
      <c r="M483" s="189">
        <v>50</v>
      </c>
      <c r="N483" s="189" t="s">
        <v>182</v>
      </c>
      <c r="O483" s="36">
        <v>36000</v>
      </c>
      <c r="P483" s="36">
        <f>+M483*O483</f>
        <v>1800000</v>
      </c>
      <c r="Q483" s="58"/>
    </row>
    <row r="484" spans="1:17">
      <c r="A484" s="30"/>
      <c r="B484" s="63"/>
      <c r="C484" s="289" t="s">
        <v>397</v>
      </c>
      <c r="D484" s="289"/>
      <c r="E484" s="289"/>
      <c r="F484" s="289"/>
      <c r="G484" s="289"/>
      <c r="H484" s="289"/>
      <c r="I484" s="38"/>
      <c r="J484" s="38"/>
      <c r="K484" s="39"/>
      <c r="L484" s="39"/>
      <c r="M484" s="191"/>
      <c r="N484" s="191"/>
      <c r="O484" s="39"/>
      <c r="P484" s="39"/>
      <c r="Q484" s="58"/>
    </row>
    <row r="485" spans="1:17">
      <c r="A485" s="30"/>
      <c r="B485" s="288">
        <v>16</v>
      </c>
      <c r="C485" s="290" t="s">
        <v>398</v>
      </c>
      <c r="D485" s="290"/>
      <c r="E485" s="290"/>
      <c r="F485" s="290"/>
      <c r="G485" s="290"/>
      <c r="H485" s="290"/>
      <c r="I485" s="34">
        <v>36</v>
      </c>
      <c r="J485" s="34" t="s">
        <v>182</v>
      </c>
      <c r="K485" s="36">
        <v>100000</v>
      </c>
      <c r="L485" s="36">
        <f>+I485*K485</f>
        <v>3600000</v>
      </c>
      <c r="M485" s="189">
        <v>36</v>
      </c>
      <c r="N485" s="189" t="s">
        <v>182</v>
      </c>
      <c r="O485" s="36">
        <v>100000</v>
      </c>
      <c r="P485" s="36">
        <f>+M485*O485</f>
        <v>3600000</v>
      </c>
      <c r="Q485" s="58"/>
    </row>
    <row r="486" spans="1:17">
      <c r="A486" s="30"/>
      <c r="B486" s="30"/>
      <c r="C486" s="289" t="s">
        <v>399</v>
      </c>
      <c r="D486" s="289"/>
      <c r="E486" s="289"/>
      <c r="F486" s="289"/>
      <c r="G486" s="289"/>
      <c r="H486" s="289"/>
      <c r="I486" s="38"/>
      <c r="J486" s="38"/>
      <c r="K486" s="39"/>
      <c r="L486" s="39"/>
      <c r="M486" s="191"/>
      <c r="N486" s="191"/>
      <c r="O486" s="39"/>
      <c r="P486" s="39"/>
      <c r="Q486" s="58"/>
    </row>
    <row r="487" spans="1:17">
      <c r="A487" s="30"/>
      <c r="B487" s="288">
        <v>17</v>
      </c>
      <c r="C487" s="290" t="s">
        <v>398</v>
      </c>
      <c r="D487" s="290"/>
      <c r="E487" s="290"/>
      <c r="F487" s="290"/>
      <c r="G487" s="290"/>
      <c r="H487" s="290"/>
      <c r="I487" s="34">
        <v>40</v>
      </c>
      <c r="J487" s="34" t="s">
        <v>182</v>
      </c>
      <c r="K487" s="36">
        <v>250000</v>
      </c>
      <c r="L487" s="36">
        <f>+I487*K487</f>
        <v>10000000</v>
      </c>
      <c r="M487" s="189">
        <v>40</v>
      </c>
      <c r="N487" s="189" t="s">
        <v>182</v>
      </c>
      <c r="O487" s="36">
        <v>250000</v>
      </c>
      <c r="P487" s="36">
        <f>+M487*O487</f>
        <v>10000000</v>
      </c>
      <c r="Q487" s="58"/>
    </row>
    <row r="488" spans="1:17">
      <c r="A488" s="30"/>
      <c r="B488" s="30"/>
      <c r="C488" s="289" t="s">
        <v>400</v>
      </c>
      <c r="D488" s="289"/>
      <c r="E488" s="289"/>
      <c r="F488" s="289"/>
      <c r="G488" s="289"/>
      <c r="H488" s="289"/>
      <c r="I488" s="38"/>
      <c r="J488" s="38"/>
      <c r="K488" s="39"/>
      <c r="L488" s="39"/>
      <c r="M488" s="191"/>
      <c r="N488" s="191"/>
      <c r="O488" s="39"/>
      <c r="P488" s="39"/>
      <c r="Q488" s="58"/>
    </row>
    <row r="489" spans="1:17">
      <c r="A489" s="30"/>
      <c r="B489" s="288">
        <v>18</v>
      </c>
      <c r="C489" s="290" t="s">
        <v>398</v>
      </c>
      <c r="D489" s="290"/>
      <c r="E489" s="290"/>
      <c r="F489" s="290"/>
      <c r="G489" s="290"/>
      <c r="H489" s="290"/>
      <c r="I489" s="34">
        <v>12</v>
      </c>
      <c r="J489" s="34" t="s">
        <v>182</v>
      </c>
      <c r="K489" s="36">
        <v>200000</v>
      </c>
      <c r="L489" s="36">
        <f>+I489*K489</f>
        <v>2400000</v>
      </c>
      <c r="M489" s="189">
        <v>12</v>
      </c>
      <c r="N489" s="189" t="s">
        <v>182</v>
      </c>
      <c r="O489" s="36">
        <v>200000</v>
      </c>
      <c r="P489" s="36">
        <f>+M489*O489</f>
        <v>2400000</v>
      </c>
      <c r="Q489" s="58"/>
    </row>
    <row r="490" spans="1:17">
      <c r="A490" s="30"/>
      <c r="B490" s="63"/>
      <c r="C490" s="289" t="s">
        <v>401</v>
      </c>
      <c r="D490" s="289"/>
      <c r="E490" s="289"/>
      <c r="F490" s="289"/>
      <c r="G490" s="289"/>
      <c r="H490" s="289"/>
      <c r="I490" s="38"/>
      <c r="J490" s="38"/>
      <c r="K490" s="39"/>
      <c r="L490" s="39"/>
      <c r="M490" s="191"/>
      <c r="N490" s="191"/>
      <c r="O490" s="39"/>
      <c r="P490" s="39"/>
      <c r="Q490" s="58"/>
    </row>
    <row r="491" spans="1:17">
      <c r="A491" s="265" t="s">
        <v>402</v>
      </c>
      <c r="B491" s="387" t="s">
        <v>403</v>
      </c>
      <c r="C491" s="387"/>
      <c r="D491" s="387"/>
      <c r="E491" s="387"/>
      <c r="F491" s="387"/>
      <c r="G491" s="387"/>
      <c r="H491" s="387"/>
      <c r="I491" s="24"/>
      <c r="J491" s="13"/>
      <c r="K491" s="22"/>
      <c r="L491" s="26">
        <f>SUM(L492:L637)</f>
        <v>291023000</v>
      </c>
      <c r="M491" s="96"/>
      <c r="N491" s="97"/>
      <c r="O491" s="22"/>
      <c r="P491" s="26">
        <f>SUM(P492:P637)</f>
        <v>291023000</v>
      </c>
      <c r="Q491" s="58">
        <v>437273483</v>
      </c>
    </row>
    <row r="492" spans="1:17">
      <c r="A492" s="278"/>
      <c r="B492" s="288">
        <v>1</v>
      </c>
      <c r="C492" s="294" t="s">
        <v>404</v>
      </c>
      <c r="D492" s="294"/>
      <c r="E492" s="294"/>
      <c r="F492" s="294"/>
      <c r="G492" s="294"/>
      <c r="H492" s="294"/>
      <c r="I492" s="34">
        <v>40</v>
      </c>
      <c r="J492" s="34" t="s">
        <v>405</v>
      </c>
      <c r="K492" s="36">
        <v>634000</v>
      </c>
      <c r="L492" s="36">
        <f>+I492*K492</f>
        <v>25360000</v>
      </c>
      <c r="M492" s="189">
        <v>40</v>
      </c>
      <c r="N492" s="189" t="s">
        <v>405</v>
      </c>
      <c r="O492" s="36">
        <v>634000</v>
      </c>
      <c r="P492" s="36">
        <f>+M492*O492</f>
        <v>25360000</v>
      </c>
      <c r="Q492" s="58"/>
    </row>
    <row r="493" spans="1:17">
      <c r="A493" s="30"/>
      <c r="B493" s="52"/>
      <c r="C493" s="289" t="s">
        <v>180</v>
      </c>
      <c r="D493" s="289"/>
      <c r="E493" s="289"/>
      <c r="F493" s="289"/>
      <c r="G493" s="289"/>
      <c r="H493" s="289"/>
      <c r="I493" s="38"/>
      <c r="J493" s="38"/>
      <c r="K493" s="39"/>
      <c r="L493" s="39"/>
      <c r="M493" s="191"/>
      <c r="N493" s="191"/>
      <c r="O493" s="39"/>
      <c r="P493" s="39"/>
      <c r="Q493" s="58"/>
    </row>
    <row r="494" spans="1:17">
      <c r="A494" s="274"/>
      <c r="B494" s="285">
        <v>2</v>
      </c>
      <c r="C494" s="290" t="s">
        <v>406</v>
      </c>
      <c r="D494" s="290"/>
      <c r="E494" s="290"/>
      <c r="F494" s="290"/>
      <c r="G494" s="290"/>
      <c r="H494" s="290"/>
      <c r="I494" s="34">
        <v>300</v>
      </c>
      <c r="J494" s="34" t="s">
        <v>342</v>
      </c>
      <c r="K494" s="36">
        <v>25000</v>
      </c>
      <c r="L494" s="36">
        <f>+I494*K494</f>
        <v>7500000</v>
      </c>
      <c r="M494" s="189">
        <v>300</v>
      </c>
      <c r="N494" s="189" t="s">
        <v>342</v>
      </c>
      <c r="O494" s="36">
        <v>25000</v>
      </c>
      <c r="P494" s="36">
        <f>+M494*O494</f>
        <v>7500000</v>
      </c>
      <c r="Q494" s="58"/>
    </row>
    <row r="495" spans="1:17">
      <c r="A495" s="30"/>
      <c r="B495" s="37"/>
      <c r="C495" s="290" t="s">
        <v>180</v>
      </c>
      <c r="D495" s="290"/>
      <c r="E495" s="290"/>
      <c r="F495" s="290"/>
      <c r="G495" s="290"/>
      <c r="H495" s="290"/>
      <c r="I495" s="38"/>
      <c r="J495" s="38"/>
      <c r="K495" s="39"/>
      <c r="L495" s="39"/>
      <c r="M495" s="191"/>
      <c r="N495" s="191"/>
      <c r="O495" s="39"/>
      <c r="P495" s="39"/>
      <c r="Q495" s="58"/>
    </row>
    <row r="496" spans="1:17">
      <c r="A496" s="274"/>
      <c r="B496" s="288">
        <v>3</v>
      </c>
      <c r="C496" s="291" t="s">
        <v>407</v>
      </c>
      <c r="D496" s="291"/>
      <c r="E496" s="291"/>
      <c r="F496" s="291"/>
      <c r="G496" s="291"/>
      <c r="H496" s="291"/>
      <c r="I496" s="34">
        <v>200</v>
      </c>
      <c r="J496" s="34" t="s">
        <v>257</v>
      </c>
      <c r="K496" s="36">
        <v>80000</v>
      </c>
      <c r="L496" s="36">
        <f>+I496*K496</f>
        <v>16000000</v>
      </c>
      <c r="M496" s="189">
        <v>200</v>
      </c>
      <c r="N496" s="189" t="s">
        <v>257</v>
      </c>
      <c r="O496" s="36">
        <v>80000</v>
      </c>
      <c r="P496" s="36">
        <f>+M496*O496</f>
        <v>16000000</v>
      </c>
      <c r="Q496" s="58"/>
    </row>
    <row r="497" spans="1:17">
      <c r="A497" s="30"/>
      <c r="B497" s="52"/>
      <c r="C497" s="289" t="s">
        <v>180</v>
      </c>
      <c r="D497" s="289"/>
      <c r="E497" s="289"/>
      <c r="F497" s="289"/>
      <c r="G497" s="289"/>
      <c r="H497" s="289"/>
      <c r="I497" s="38"/>
      <c r="J497" s="38"/>
      <c r="K497" s="39"/>
      <c r="L497" s="39"/>
      <c r="M497" s="191"/>
      <c r="N497" s="191"/>
      <c r="O497" s="39"/>
      <c r="P497" s="39"/>
      <c r="Q497" s="58"/>
    </row>
    <row r="498" spans="1:17">
      <c r="A498" s="274"/>
      <c r="B498" s="285">
        <v>4</v>
      </c>
      <c r="C498" s="290" t="s">
        <v>408</v>
      </c>
      <c r="D498" s="290"/>
      <c r="E498" s="290"/>
      <c r="F498" s="290"/>
      <c r="G498" s="290"/>
      <c r="H498" s="290"/>
      <c r="I498" s="34">
        <v>1</v>
      </c>
      <c r="J498" s="34" t="s">
        <v>409</v>
      </c>
      <c r="K498" s="36">
        <v>140000</v>
      </c>
      <c r="L498" s="36">
        <f>+I498*K498</f>
        <v>140000</v>
      </c>
      <c r="M498" s="189">
        <v>1</v>
      </c>
      <c r="N498" s="189" t="s">
        <v>409</v>
      </c>
      <c r="O498" s="36">
        <v>140000</v>
      </c>
      <c r="P498" s="36">
        <f>+M498*O498</f>
        <v>140000</v>
      </c>
      <c r="Q498" s="58"/>
    </row>
    <row r="499" spans="1:17">
      <c r="A499" s="30"/>
      <c r="B499" s="37"/>
      <c r="C499" s="290" t="s">
        <v>180</v>
      </c>
      <c r="D499" s="290"/>
      <c r="E499" s="290"/>
      <c r="F499" s="290"/>
      <c r="G499" s="290"/>
      <c r="H499" s="290"/>
      <c r="I499" s="38"/>
      <c r="J499" s="38"/>
      <c r="K499" s="39"/>
      <c r="L499" s="39"/>
      <c r="M499" s="191"/>
      <c r="N499" s="191"/>
      <c r="O499" s="39"/>
      <c r="P499" s="39"/>
      <c r="Q499" s="58"/>
    </row>
    <row r="500" spans="1:17">
      <c r="A500" s="274"/>
      <c r="B500" s="288">
        <v>5</v>
      </c>
      <c r="C500" s="291" t="s">
        <v>410</v>
      </c>
      <c r="D500" s="291"/>
      <c r="E500" s="291"/>
      <c r="F500" s="291"/>
      <c r="G500" s="291"/>
      <c r="H500" s="291"/>
      <c r="I500" s="34">
        <v>15</v>
      </c>
      <c r="J500" s="34" t="s">
        <v>411</v>
      </c>
      <c r="K500" s="36">
        <v>285000</v>
      </c>
      <c r="L500" s="36">
        <f>+I500*K500</f>
        <v>4275000</v>
      </c>
      <c r="M500" s="189">
        <v>15</v>
      </c>
      <c r="N500" s="189" t="s">
        <v>411</v>
      </c>
      <c r="O500" s="36">
        <v>285000</v>
      </c>
      <c r="P500" s="36">
        <f>+M500*O500</f>
        <v>4275000</v>
      </c>
      <c r="Q500" s="58"/>
    </row>
    <row r="501" spans="1:17">
      <c r="A501" s="30"/>
      <c r="B501" s="52"/>
      <c r="C501" s="289" t="s">
        <v>180</v>
      </c>
      <c r="D501" s="289"/>
      <c r="E501" s="289"/>
      <c r="F501" s="289"/>
      <c r="G501" s="289"/>
      <c r="H501" s="289"/>
      <c r="I501" s="38"/>
      <c r="J501" s="38"/>
      <c r="K501" s="39"/>
      <c r="L501" s="39"/>
      <c r="M501" s="191"/>
      <c r="N501" s="191"/>
      <c r="O501" s="39"/>
      <c r="P501" s="39"/>
      <c r="Q501" s="58"/>
    </row>
    <row r="502" spans="1:17">
      <c r="A502" s="274"/>
      <c r="B502" s="285">
        <v>6</v>
      </c>
      <c r="C502" s="290" t="s">
        <v>412</v>
      </c>
      <c r="D502" s="290"/>
      <c r="E502" s="290"/>
      <c r="F502" s="290"/>
      <c r="G502" s="290"/>
      <c r="H502" s="290"/>
      <c r="I502" s="34">
        <v>50</v>
      </c>
      <c r="J502" s="34" t="s">
        <v>345</v>
      </c>
      <c r="K502" s="36">
        <v>13500</v>
      </c>
      <c r="L502" s="36">
        <f>+I502*K502</f>
        <v>675000</v>
      </c>
      <c r="M502" s="189">
        <v>50</v>
      </c>
      <c r="N502" s="189" t="s">
        <v>345</v>
      </c>
      <c r="O502" s="36">
        <v>13500</v>
      </c>
      <c r="P502" s="36">
        <f>+M502*O502</f>
        <v>675000</v>
      </c>
      <c r="Q502" s="58"/>
    </row>
    <row r="503" spans="1:17">
      <c r="A503" s="30"/>
      <c r="B503" s="37"/>
      <c r="C503" s="290" t="s">
        <v>180</v>
      </c>
      <c r="D503" s="290"/>
      <c r="E503" s="290"/>
      <c r="F503" s="290"/>
      <c r="G503" s="290"/>
      <c r="H503" s="290"/>
      <c r="I503" s="38"/>
      <c r="J503" s="38"/>
      <c r="K503" s="39"/>
      <c r="L503" s="39"/>
      <c r="M503" s="191"/>
      <c r="N503" s="191"/>
      <c r="O503" s="39"/>
      <c r="P503" s="39"/>
      <c r="Q503" s="58"/>
    </row>
    <row r="504" spans="1:17">
      <c r="A504" s="274"/>
      <c r="B504" s="288">
        <v>7</v>
      </c>
      <c r="C504" s="291" t="s">
        <v>413</v>
      </c>
      <c r="D504" s="291"/>
      <c r="E504" s="291"/>
      <c r="F504" s="291"/>
      <c r="G504" s="291"/>
      <c r="H504" s="291"/>
      <c r="I504" s="34">
        <v>12</v>
      </c>
      <c r="J504" s="34" t="s">
        <v>182</v>
      </c>
      <c r="K504" s="36">
        <v>135000</v>
      </c>
      <c r="L504" s="36">
        <f>+I504*K504</f>
        <v>1620000</v>
      </c>
      <c r="M504" s="189">
        <v>12</v>
      </c>
      <c r="N504" s="189" t="s">
        <v>182</v>
      </c>
      <c r="O504" s="36">
        <v>135000</v>
      </c>
      <c r="P504" s="36">
        <f>+M504*O504</f>
        <v>1620000</v>
      </c>
      <c r="Q504" s="58"/>
    </row>
    <row r="505" spans="1:17">
      <c r="A505" s="30"/>
      <c r="B505" s="52"/>
      <c r="C505" s="289" t="s">
        <v>414</v>
      </c>
      <c r="D505" s="289"/>
      <c r="E505" s="289"/>
      <c r="F505" s="289"/>
      <c r="G505" s="289"/>
      <c r="H505" s="289"/>
      <c r="I505" s="38"/>
      <c r="J505" s="38"/>
      <c r="K505" s="39"/>
      <c r="L505" s="39"/>
      <c r="M505" s="191"/>
      <c r="N505" s="191"/>
      <c r="O505" s="39"/>
      <c r="P505" s="39"/>
      <c r="Q505" s="58"/>
    </row>
    <row r="506" spans="1:17">
      <c r="A506" s="274"/>
      <c r="B506" s="285">
        <v>8</v>
      </c>
      <c r="C506" s="290" t="s">
        <v>415</v>
      </c>
      <c r="D506" s="290"/>
      <c r="E506" s="290"/>
      <c r="F506" s="290"/>
      <c r="G506" s="290"/>
      <c r="H506" s="290"/>
      <c r="I506" s="34">
        <v>40</v>
      </c>
      <c r="J506" s="34" t="s">
        <v>182</v>
      </c>
      <c r="K506" s="36">
        <v>50000</v>
      </c>
      <c r="L506" s="36">
        <f>+I506*K506</f>
        <v>2000000</v>
      </c>
      <c r="M506" s="189">
        <v>40</v>
      </c>
      <c r="N506" s="189" t="s">
        <v>182</v>
      </c>
      <c r="O506" s="36">
        <v>50000</v>
      </c>
      <c r="P506" s="36">
        <f>+M506*O506</f>
        <v>2000000</v>
      </c>
      <c r="Q506" s="58"/>
    </row>
    <row r="507" spans="1:17">
      <c r="A507" s="30"/>
      <c r="B507" s="37"/>
      <c r="C507" s="290" t="s">
        <v>416</v>
      </c>
      <c r="D507" s="290"/>
      <c r="E507" s="290"/>
      <c r="F507" s="290"/>
      <c r="G507" s="290"/>
      <c r="H507" s="290"/>
      <c r="I507" s="38"/>
      <c r="J507" s="38"/>
      <c r="K507" s="39"/>
      <c r="L507" s="39"/>
      <c r="M507" s="191"/>
      <c r="N507" s="191"/>
      <c r="O507" s="39"/>
      <c r="P507" s="39"/>
      <c r="Q507" s="58"/>
    </row>
    <row r="508" spans="1:17">
      <c r="A508" s="274"/>
      <c r="B508" s="288">
        <v>9</v>
      </c>
      <c r="C508" s="291" t="s">
        <v>415</v>
      </c>
      <c r="D508" s="291"/>
      <c r="E508" s="291"/>
      <c r="F508" s="291"/>
      <c r="G508" s="291"/>
      <c r="H508" s="291"/>
      <c r="I508" s="34">
        <v>50</v>
      </c>
      <c r="J508" s="34" t="s">
        <v>182</v>
      </c>
      <c r="K508" s="36">
        <v>70000</v>
      </c>
      <c r="L508" s="36">
        <f>+I508*K508</f>
        <v>3500000</v>
      </c>
      <c r="M508" s="189">
        <v>50</v>
      </c>
      <c r="N508" s="189" t="s">
        <v>182</v>
      </c>
      <c r="O508" s="36">
        <v>70000</v>
      </c>
      <c r="P508" s="36">
        <f>+M508*O508</f>
        <v>3500000</v>
      </c>
      <c r="Q508" s="58"/>
    </row>
    <row r="509" spans="1:17">
      <c r="A509" s="30"/>
      <c r="B509" s="52"/>
      <c r="C509" s="289" t="s">
        <v>417</v>
      </c>
      <c r="D509" s="289"/>
      <c r="E509" s="289"/>
      <c r="F509" s="289"/>
      <c r="G509" s="289"/>
      <c r="H509" s="289"/>
      <c r="I509" s="38"/>
      <c r="J509" s="38"/>
      <c r="K509" s="39"/>
      <c r="L509" s="39"/>
      <c r="M509" s="191"/>
      <c r="N509" s="191"/>
      <c r="O509" s="39"/>
      <c r="P509" s="39"/>
      <c r="Q509" s="58"/>
    </row>
    <row r="510" spans="1:17">
      <c r="A510" s="274"/>
      <c r="B510" s="285">
        <v>10</v>
      </c>
      <c r="C510" s="290" t="s">
        <v>415</v>
      </c>
      <c r="D510" s="290"/>
      <c r="E510" s="290"/>
      <c r="F510" s="290"/>
      <c r="G510" s="290"/>
      <c r="H510" s="290"/>
      <c r="I510" s="34">
        <v>20</v>
      </c>
      <c r="J510" s="34" t="s">
        <v>182</v>
      </c>
      <c r="K510" s="36">
        <v>27000</v>
      </c>
      <c r="L510" s="36">
        <f>+I510*K510</f>
        <v>540000</v>
      </c>
      <c r="M510" s="189">
        <v>20</v>
      </c>
      <c r="N510" s="189" t="s">
        <v>182</v>
      </c>
      <c r="O510" s="36">
        <v>27000</v>
      </c>
      <c r="P510" s="36">
        <f>+M510*O510</f>
        <v>540000</v>
      </c>
      <c r="Q510" s="58"/>
    </row>
    <row r="511" spans="1:17">
      <c r="A511" s="30"/>
      <c r="B511" s="37"/>
      <c r="C511" s="290" t="s">
        <v>418</v>
      </c>
      <c r="D511" s="290"/>
      <c r="E511" s="290"/>
      <c r="F511" s="290"/>
      <c r="G511" s="290"/>
      <c r="H511" s="290"/>
      <c r="I511" s="38"/>
      <c r="J511" s="38"/>
      <c r="K511" s="39"/>
      <c r="L511" s="39"/>
      <c r="M511" s="191"/>
      <c r="N511" s="191"/>
      <c r="O511" s="39"/>
      <c r="P511" s="39"/>
      <c r="Q511" s="58"/>
    </row>
    <row r="512" spans="1:17">
      <c r="A512" s="274"/>
      <c r="B512" s="288">
        <v>11</v>
      </c>
      <c r="C512" s="291" t="s">
        <v>419</v>
      </c>
      <c r="D512" s="291"/>
      <c r="E512" s="291"/>
      <c r="F512" s="291"/>
      <c r="G512" s="291"/>
      <c r="H512" s="291"/>
      <c r="I512" s="34">
        <v>2</v>
      </c>
      <c r="J512" s="34" t="s">
        <v>409</v>
      </c>
      <c r="K512" s="36">
        <v>35000</v>
      </c>
      <c r="L512" s="36">
        <f>+I512*K512</f>
        <v>70000</v>
      </c>
      <c r="M512" s="189">
        <v>2</v>
      </c>
      <c r="N512" s="189" t="s">
        <v>409</v>
      </c>
      <c r="O512" s="36">
        <v>35000</v>
      </c>
      <c r="P512" s="36">
        <f>+M512*O512</f>
        <v>70000</v>
      </c>
      <c r="Q512" s="58"/>
    </row>
    <row r="513" spans="1:17">
      <c r="A513" s="30"/>
      <c r="B513" s="52"/>
      <c r="C513" s="289" t="s">
        <v>180</v>
      </c>
      <c r="D513" s="289"/>
      <c r="E513" s="289"/>
      <c r="F513" s="289"/>
      <c r="G513" s="289"/>
      <c r="H513" s="289"/>
      <c r="I513" s="38"/>
      <c r="J513" s="38"/>
      <c r="K513" s="39"/>
      <c r="L513" s="39"/>
      <c r="M513" s="191"/>
      <c r="N513" s="191"/>
      <c r="O513" s="39"/>
      <c r="P513" s="39"/>
      <c r="Q513" s="58"/>
    </row>
    <row r="514" spans="1:17">
      <c r="A514" s="274"/>
      <c r="B514" s="285">
        <v>12</v>
      </c>
      <c r="C514" s="290" t="s">
        <v>420</v>
      </c>
      <c r="D514" s="290"/>
      <c r="E514" s="290"/>
      <c r="F514" s="290"/>
      <c r="G514" s="290"/>
      <c r="H514" s="290"/>
      <c r="I514" s="34">
        <v>48</v>
      </c>
      <c r="J514" s="34" t="s">
        <v>182</v>
      </c>
      <c r="K514" s="36">
        <v>8000</v>
      </c>
      <c r="L514" s="36">
        <f>+I514*K514</f>
        <v>384000</v>
      </c>
      <c r="M514" s="189">
        <v>48</v>
      </c>
      <c r="N514" s="189" t="s">
        <v>182</v>
      </c>
      <c r="O514" s="36">
        <v>8000</v>
      </c>
      <c r="P514" s="36">
        <f>+M514*O514</f>
        <v>384000</v>
      </c>
      <c r="Q514" s="58"/>
    </row>
    <row r="515" spans="1:17">
      <c r="A515" s="30"/>
      <c r="B515" s="37"/>
      <c r="C515" s="290" t="s">
        <v>421</v>
      </c>
      <c r="D515" s="290"/>
      <c r="E515" s="290"/>
      <c r="F515" s="290"/>
      <c r="G515" s="290"/>
      <c r="H515" s="290"/>
      <c r="I515" s="38"/>
      <c r="J515" s="38"/>
      <c r="K515" s="39"/>
      <c r="L515" s="39"/>
      <c r="M515" s="191"/>
      <c r="N515" s="191"/>
      <c r="O515" s="39"/>
      <c r="P515" s="39"/>
      <c r="Q515" s="58"/>
    </row>
    <row r="516" spans="1:17">
      <c r="A516" s="274"/>
      <c r="B516" s="288">
        <v>13</v>
      </c>
      <c r="C516" s="291" t="s">
        <v>422</v>
      </c>
      <c r="D516" s="291"/>
      <c r="E516" s="291"/>
      <c r="F516" s="291"/>
      <c r="G516" s="291"/>
      <c r="H516" s="291"/>
      <c r="I516" s="34">
        <v>1</v>
      </c>
      <c r="J516" s="34" t="s">
        <v>409</v>
      </c>
      <c r="K516" s="36">
        <v>125000</v>
      </c>
      <c r="L516" s="36">
        <f>+I516*K516</f>
        <v>125000</v>
      </c>
      <c r="M516" s="189">
        <v>1</v>
      </c>
      <c r="N516" s="189" t="s">
        <v>409</v>
      </c>
      <c r="O516" s="36">
        <v>125000</v>
      </c>
      <c r="P516" s="36">
        <f>+M516*O516</f>
        <v>125000</v>
      </c>
      <c r="Q516" s="58"/>
    </row>
    <row r="517" spans="1:17">
      <c r="A517" s="30"/>
      <c r="B517" s="52"/>
      <c r="C517" s="289" t="s">
        <v>180</v>
      </c>
      <c r="D517" s="289"/>
      <c r="E517" s="289"/>
      <c r="F517" s="289"/>
      <c r="G517" s="289"/>
      <c r="H517" s="289"/>
      <c r="I517" s="38"/>
      <c r="J517" s="38"/>
      <c r="K517" s="39"/>
      <c r="L517" s="39"/>
      <c r="M517" s="191"/>
      <c r="N517" s="191"/>
      <c r="O517" s="39"/>
      <c r="P517" s="39"/>
      <c r="Q517" s="58"/>
    </row>
    <row r="518" spans="1:17">
      <c r="A518" s="274"/>
      <c r="B518" s="285">
        <v>14</v>
      </c>
      <c r="C518" s="290" t="s">
        <v>423</v>
      </c>
      <c r="D518" s="290"/>
      <c r="E518" s="290"/>
      <c r="F518" s="290"/>
      <c r="G518" s="290"/>
      <c r="H518" s="290"/>
      <c r="I518" s="34">
        <v>30</v>
      </c>
      <c r="J518" s="34" t="s">
        <v>424</v>
      </c>
      <c r="K518" s="36">
        <v>315000</v>
      </c>
      <c r="L518" s="36">
        <f>+I518*K518</f>
        <v>9450000</v>
      </c>
      <c r="M518" s="189">
        <v>30</v>
      </c>
      <c r="N518" s="189" t="s">
        <v>424</v>
      </c>
      <c r="O518" s="36">
        <v>315000</v>
      </c>
      <c r="P518" s="36">
        <f>+M518*O518</f>
        <v>9450000</v>
      </c>
      <c r="Q518" s="58"/>
    </row>
    <row r="519" spans="1:17">
      <c r="A519" s="30"/>
      <c r="B519" s="37"/>
      <c r="C519" s="290" t="s">
        <v>180</v>
      </c>
      <c r="D519" s="290"/>
      <c r="E519" s="290"/>
      <c r="F519" s="290"/>
      <c r="G519" s="290"/>
      <c r="H519" s="290"/>
      <c r="I519" s="38"/>
      <c r="J519" s="38"/>
      <c r="K519" s="39"/>
      <c r="L519" s="39"/>
      <c r="M519" s="191"/>
      <c r="N519" s="191"/>
      <c r="O519" s="39"/>
      <c r="P519" s="39"/>
      <c r="Q519" s="58"/>
    </row>
    <row r="520" spans="1:17">
      <c r="A520" s="274"/>
      <c r="B520" s="288">
        <v>15</v>
      </c>
      <c r="C520" s="291" t="s">
        <v>425</v>
      </c>
      <c r="D520" s="291"/>
      <c r="E520" s="291"/>
      <c r="F520" s="291"/>
      <c r="G520" s="291"/>
      <c r="H520" s="291"/>
      <c r="I520" s="34">
        <v>66</v>
      </c>
      <c r="J520" s="34" t="s">
        <v>424</v>
      </c>
      <c r="K520" s="36">
        <v>240000</v>
      </c>
      <c r="L520" s="36">
        <f>+I520*K520</f>
        <v>15840000</v>
      </c>
      <c r="M520" s="189">
        <v>66</v>
      </c>
      <c r="N520" s="189" t="s">
        <v>424</v>
      </c>
      <c r="O520" s="36">
        <v>240000</v>
      </c>
      <c r="P520" s="36">
        <f>+M520*O520</f>
        <v>15840000</v>
      </c>
      <c r="Q520" s="58"/>
    </row>
    <row r="521" spans="1:17">
      <c r="A521" s="30"/>
      <c r="B521" s="52"/>
      <c r="C521" s="289" t="s">
        <v>180</v>
      </c>
      <c r="D521" s="289"/>
      <c r="E521" s="289"/>
      <c r="F521" s="289"/>
      <c r="G521" s="289"/>
      <c r="H521" s="289"/>
      <c r="I521" s="38"/>
      <c r="J521" s="38"/>
      <c r="K521" s="39"/>
      <c r="L521" s="39"/>
      <c r="M521" s="191"/>
      <c r="N521" s="191"/>
      <c r="O521" s="39"/>
      <c r="P521" s="39"/>
      <c r="Q521" s="58"/>
    </row>
    <row r="522" spans="1:17">
      <c r="A522" s="274"/>
      <c r="B522" s="285">
        <v>16</v>
      </c>
      <c r="C522" s="290" t="s">
        <v>426</v>
      </c>
      <c r="D522" s="290"/>
      <c r="E522" s="290"/>
      <c r="F522" s="290"/>
      <c r="G522" s="290"/>
      <c r="H522" s="290"/>
      <c r="I522" s="34">
        <v>50</v>
      </c>
      <c r="J522" s="34" t="s">
        <v>427</v>
      </c>
      <c r="K522" s="36">
        <v>70000</v>
      </c>
      <c r="L522" s="36">
        <f>+I522*K522</f>
        <v>3500000</v>
      </c>
      <c r="M522" s="189">
        <v>50</v>
      </c>
      <c r="N522" s="189" t="s">
        <v>427</v>
      </c>
      <c r="O522" s="36">
        <v>70000</v>
      </c>
      <c r="P522" s="36">
        <f>+M522*O522</f>
        <v>3500000</v>
      </c>
      <c r="Q522" s="58"/>
    </row>
    <row r="523" spans="1:17">
      <c r="A523" s="30"/>
      <c r="B523" s="37"/>
      <c r="C523" s="290" t="s">
        <v>428</v>
      </c>
      <c r="D523" s="290"/>
      <c r="E523" s="290"/>
      <c r="F523" s="290"/>
      <c r="G523" s="290"/>
      <c r="H523" s="290"/>
      <c r="I523" s="38"/>
      <c r="J523" s="38"/>
      <c r="K523" s="39"/>
      <c r="L523" s="39"/>
      <c r="M523" s="191"/>
      <c r="N523" s="191"/>
      <c r="O523" s="39"/>
      <c r="P523" s="39"/>
      <c r="Q523" s="58"/>
    </row>
    <row r="524" spans="1:17">
      <c r="A524" s="274"/>
      <c r="B524" s="288">
        <v>17</v>
      </c>
      <c r="C524" s="291" t="s">
        <v>429</v>
      </c>
      <c r="D524" s="291"/>
      <c r="E524" s="291"/>
      <c r="F524" s="291"/>
      <c r="G524" s="291"/>
      <c r="H524" s="291"/>
      <c r="I524" s="34">
        <v>45</v>
      </c>
      <c r="J524" s="34" t="s">
        <v>342</v>
      </c>
      <c r="K524" s="36">
        <v>29000</v>
      </c>
      <c r="L524" s="36">
        <f>+I524*K524</f>
        <v>1305000</v>
      </c>
      <c r="M524" s="189">
        <v>45</v>
      </c>
      <c r="N524" s="189" t="s">
        <v>342</v>
      </c>
      <c r="O524" s="36">
        <v>29000</v>
      </c>
      <c r="P524" s="36">
        <f>+M524*O524</f>
        <v>1305000</v>
      </c>
      <c r="Q524" s="58"/>
    </row>
    <row r="525" spans="1:17">
      <c r="A525" s="30"/>
      <c r="B525" s="52"/>
      <c r="C525" s="289" t="s">
        <v>430</v>
      </c>
      <c r="D525" s="289"/>
      <c r="E525" s="289"/>
      <c r="F525" s="289"/>
      <c r="G525" s="289"/>
      <c r="H525" s="289"/>
      <c r="I525" s="38"/>
      <c r="J525" s="38"/>
      <c r="K525" s="39"/>
      <c r="L525" s="39"/>
      <c r="M525" s="191"/>
      <c r="N525" s="191"/>
      <c r="O525" s="39"/>
      <c r="P525" s="39"/>
      <c r="Q525" s="58"/>
    </row>
    <row r="526" spans="1:17">
      <c r="A526" s="274"/>
      <c r="B526" s="285">
        <v>18</v>
      </c>
      <c r="C526" s="290" t="s">
        <v>431</v>
      </c>
      <c r="D526" s="290"/>
      <c r="E526" s="290"/>
      <c r="F526" s="290"/>
      <c r="G526" s="290"/>
      <c r="H526" s="290"/>
      <c r="I526" s="34">
        <v>12</v>
      </c>
      <c r="J526" s="34" t="s">
        <v>182</v>
      </c>
      <c r="K526" s="36">
        <v>25000</v>
      </c>
      <c r="L526" s="36">
        <f>+I526*K526</f>
        <v>300000</v>
      </c>
      <c r="M526" s="189">
        <v>12</v>
      </c>
      <c r="N526" s="189" t="s">
        <v>182</v>
      </c>
      <c r="O526" s="36">
        <v>25000</v>
      </c>
      <c r="P526" s="36">
        <f>+M526*O526</f>
        <v>300000</v>
      </c>
      <c r="Q526" s="58"/>
    </row>
    <row r="527" spans="1:17">
      <c r="A527" s="30"/>
      <c r="B527" s="37"/>
      <c r="C527" s="290" t="s">
        <v>432</v>
      </c>
      <c r="D527" s="290"/>
      <c r="E527" s="290"/>
      <c r="F527" s="290"/>
      <c r="G527" s="290"/>
      <c r="H527" s="290"/>
      <c r="I527" s="38"/>
      <c r="J527" s="38"/>
      <c r="K527" s="39"/>
      <c r="L527" s="39"/>
      <c r="M527" s="191"/>
      <c r="N527" s="191"/>
      <c r="O527" s="39"/>
      <c r="P527" s="39"/>
      <c r="Q527" s="58"/>
    </row>
    <row r="528" spans="1:17">
      <c r="A528" s="274"/>
      <c r="B528" s="288">
        <v>19</v>
      </c>
      <c r="C528" s="291" t="s">
        <v>433</v>
      </c>
      <c r="D528" s="291"/>
      <c r="E528" s="291"/>
      <c r="F528" s="291"/>
      <c r="G528" s="291"/>
      <c r="H528" s="291"/>
      <c r="I528" s="34">
        <v>300</v>
      </c>
      <c r="J528" s="34" t="s">
        <v>257</v>
      </c>
      <c r="K528" s="36">
        <v>20000</v>
      </c>
      <c r="L528" s="36">
        <f>+I528*K528</f>
        <v>6000000</v>
      </c>
      <c r="M528" s="189">
        <v>300</v>
      </c>
      <c r="N528" s="189" t="s">
        <v>257</v>
      </c>
      <c r="O528" s="36">
        <v>20000</v>
      </c>
      <c r="P528" s="36">
        <f>+M528*O528</f>
        <v>6000000</v>
      </c>
      <c r="Q528" s="58"/>
    </row>
    <row r="529" spans="1:17">
      <c r="A529" s="30"/>
      <c r="B529" s="52"/>
      <c r="C529" s="289" t="s">
        <v>434</v>
      </c>
      <c r="D529" s="289"/>
      <c r="E529" s="289"/>
      <c r="F529" s="289"/>
      <c r="G529" s="289"/>
      <c r="H529" s="289"/>
      <c r="I529" s="38"/>
      <c r="J529" s="38"/>
      <c r="K529" s="39"/>
      <c r="L529" s="39"/>
      <c r="M529" s="191"/>
      <c r="N529" s="191"/>
      <c r="O529" s="39"/>
      <c r="P529" s="39"/>
      <c r="Q529" s="58"/>
    </row>
    <row r="530" spans="1:17">
      <c r="A530" s="274"/>
      <c r="B530" s="285">
        <v>20</v>
      </c>
      <c r="C530" s="290" t="s">
        <v>435</v>
      </c>
      <c r="D530" s="290"/>
      <c r="E530" s="290"/>
      <c r="F530" s="290"/>
      <c r="G530" s="290"/>
      <c r="H530" s="290"/>
      <c r="I530" s="34">
        <v>120</v>
      </c>
      <c r="J530" s="34" t="s">
        <v>182</v>
      </c>
      <c r="K530" s="36">
        <v>26000</v>
      </c>
      <c r="L530" s="36">
        <f>+I530*K530</f>
        <v>3120000</v>
      </c>
      <c r="M530" s="189">
        <v>120</v>
      </c>
      <c r="N530" s="189" t="s">
        <v>182</v>
      </c>
      <c r="O530" s="36">
        <v>26000</v>
      </c>
      <c r="P530" s="36">
        <f>+M530*O530</f>
        <v>3120000</v>
      </c>
      <c r="Q530" s="58"/>
    </row>
    <row r="531" spans="1:17">
      <c r="A531" s="30"/>
      <c r="B531" s="37"/>
      <c r="C531" s="290" t="s">
        <v>436</v>
      </c>
      <c r="D531" s="290"/>
      <c r="E531" s="290"/>
      <c r="F531" s="290"/>
      <c r="G531" s="290"/>
      <c r="H531" s="290"/>
      <c r="I531" s="38"/>
      <c r="J531" s="38"/>
      <c r="K531" s="39"/>
      <c r="L531" s="39"/>
      <c r="M531" s="191"/>
      <c r="N531" s="191"/>
      <c r="O531" s="39"/>
      <c r="P531" s="39"/>
      <c r="Q531" s="58"/>
    </row>
    <row r="532" spans="1:17">
      <c r="A532" s="274"/>
      <c r="B532" s="288">
        <v>21</v>
      </c>
      <c r="C532" s="291" t="s">
        <v>437</v>
      </c>
      <c r="D532" s="291"/>
      <c r="E532" s="291"/>
      <c r="F532" s="291"/>
      <c r="G532" s="291"/>
      <c r="H532" s="291"/>
      <c r="I532" s="34">
        <v>36</v>
      </c>
      <c r="J532" s="34" t="s">
        <v>182</v>
      </c>
      <c r="K532" s="36">
        <v>30000</v>
      </c>
      <c r="L532" s="36">
        <f>+I532*K532</f>
        <v>1080000</v>
      </c>
      <c r="M532" s="189">
        <v>36</v>
      </c>
      <c r="N532" s="189" t="s">
        <v>182</v>
      </c>
      <c r="O532" s="36">
        <v>30000</v>
      </c>
      <c r="P532" s="36">
        <f>+M532*O532</f>
        <v>1080000</v>
      </c>
      <c r="Q532" s="58"/>
    </row>
    <row r="533" spans="1:17">
      <c r="A533" s="30"/>
      <c r="B533" s="52"/>
      <c r="C533" s="289" t="s">
        <v>438</v>
      </c>
      <c r="D533" s="289"/>
      <c r="E533" s="289"/>
      <c r="F533" s="289"/>
      <c r="G533" s="289"/>
      <c r="H533" s="289"/>
      <c r="I533" s="38"/>
      <c r="J533" s="38"/>
      <c r="K533" s="39"/>
      <c r="L533" s="39"/>
      <c r="M533" s="191"/>
      <c r="N533" s="191"/>
      <c r="O533" s="39"/>
      <c r="P533" s="39"/>
      <c r="Q533" s="58"/>
    </row>
    <row r="534" spans="1:17">
      <c r="A534" s="274"/>
      <c r="B534" s="288">
        <v>22</v>
      </c>
      <c r="C534" s="291" t="s">
        <v>439</v>
      </c>
      <c r="D534" s="291"/>
      <c r="E534" s="291"/>
      <c r="F534" s="291"/>
      <c r="G534" s="291"/>
      <c r="H534" s="291"/>
      <c r="I534" s="34">
        <v>50</v>
      </c>
      <c r="J534" s="34" t="s">
        <v>182</v>
      </c>
      <c r="K534" s="36">
        <v>7000</v>
      </c>
      <c r="L534" s="36">
        <f>+I534*K534</f>
        <v>350000</v>
      </c>
      <c r="M534" s="189">
        <v>50</v>
      </c>
      <c r="N534" s="189" t="s">
        <v>182</v>
      </c>
      <c r="O534" s="36">
        <v>7000</v>
      </c>
      <c r="P534" s="36">
        <f>+M534*O534</f>
        <v>350000</v>
      </c>
      <c r="Q534" s="58"/>
    </row>
    <row r="535" spans="1:17">
      <c r="A535" s="30"/>
      <c r="B535" s="52"/>
      <c r="C535" s="289" t="s">
        <v>180</v>
      </c>
      <c r="D535" s="289"/>
      <c r="E535" s="289"/>
      <c r="F535" s="289"/>
      <c r="G535" s="289"/>
      <c r="H535" s="289"/>
      <c r="I535" s="38"/>
      <c r="J535" s="38"/>
      <c r="K535" s="39"/>
      <c r="L535" s="39"/>
      <c r="M535" s="191"/>
      <c r="N535" s="191"/>
      <c r="O535" s="39"/>
      <c r="P535" s="39"/>
      <c r="Q535" s="58"/>
    </row>
    <row r="536" spans="1:17">
      <c r="A536" s="274"/>
      <c r="B536" s="285">
        <v>23</v>
      </c>
      <c r="C536" s="290" t="s">
        <v>440</v>
      </c>
      <c r="D536" s="290"/>
      <c r="E536" s="290"/>
      <c r="F536" s="290"/>
      <c r="G536" s="290"/>
      <c r="H536" s="290"/>
      <c r="I536" s="34">
        <v>30</v>
      </c>
      <c r="J536" s="34" t="s">
        <v>405</v>
      </c>
      <c r="K536" s="36">
        <v>680700</v>
      </c>
      <c r="L536" s="36">
        <f>+I536*K536</f>
        <v>20421000</v>
      </c>
      <c r="M536" s="189">
        <v>30</v>
      </c>
      <c r="N536" s="189" t="s">
        <v>405</v>
      </c>
      <c r="O536" s="36">
        <v>680700</v>
      </c>
      <c r="P536" s="36">
        <f>+M536*O536</f>
        <v>20421000</v>
      </c>
      <c r="Q536" s="58"/>
    </row>
    <row r="537" spans="1:17">
      <c r="A537" s="30"/>
      <c r="B537" s="37"/>
      <c r="C537" s="290" t="s">
        <v>180</v>
      </c>
      <c r="D537" s="290"/>
      <c r="E537" s="290"/>
      <c r="F537" s="290"/>
      <c r="G537" s="290"/>
      <c r="H537" s="290"/>
      <c r="I537" s="38"/>
      <c r="J537" s="38"/>
      <c r="K537" s="39"/>
      <c r="L537" s="39"/>
      <c r="M537" s="191"/>
      <c r="N537" s="191"/>
      <c r="O537" s="39"/>
      <c r="P537" s="39"/>
      <c r="Q537" s="58"/>
    </row>
    <row r="538" spans="1:17">
      <c r="A538" s="274"/>
      <c r="B538" s="288">
        <v>24</v>
      </c>
      <c r="C538" s="291" t="s">
        <v>441</v>
      </c>
      <c r="D538" s="291"/>
      <c r="E538" s="291"/>
      <c r="F538" s="291"/>
      <c r="G538" s="291"/>
      <c r="H538" s="291"/>
      <c r="I538" s="34">
        <v>40</v>
      </c>
      <c r="J538" s="34" t="s">
        <v>164</v>
      </c>
      <c r="K538" s="36">
        <v>50000</v>
      </c>
      <c r="L538" s="36">
        <f>+I538*K538</f>
        <v>2000000</v>
      </c>
      <c r="M538" s="189">
        <v>40</v>
      </c>
      <c r="N538" s="189" t="s">
        <v>164</v>
      </c>
      <c r="O538" s="36">
        <v>50000</v>
      </c>
      <c r="P538" s="36">
        <f>+M538*O538</f>
        <v>2000000</v>
      </c>
      <c r="Q538" s="58"/>
    </row>
    <row r="539" spans="1:17">
      <c r="A539" s="30"/>
      <c r="B539" s="52"/>
      <c r="C539" s="289" t="s">
        <v>180</v>
      </c>
      <c r="D539" s="289"/>
      <c r="E539" s="289"/>
      <c r="F539" s="289"/>
      <c r="G539" s="289"/>
      <c r="H539" s="289"/>
      <c r="I539" s="38"/>
      <c r="J539" s="38"/>
      <c r="K539" s="39"/>
      <c r="L539" s="39"/>
      <c r="M539" s="191"/>
      <c r="N539" s="191"/>
      <c r="O539" s="39"/>
      <c r="P539" s="39"/>
      <c r="Q539" s="58"/>
    </row>
    <row r="540" spans="1:17">
      <c r="A540" s="274"/>
      <c r="B540" s="285">
        <v>25</v>
      </c>
      <c r="C540" s="290" t="s">
        <v>442</v>
      </c>
      <c r="D540" s="290"/>
      <c r="E540" s="290"/>
      <c r="F540" s="290"/>
      <c r="G540" s="290"/>
      <c r="H540" s="290"/>
      <c r="I540" s="34">
        <v>240</v>
      </c>
      <c r="J540" s="34" t="s">
        <v>257</v>
      </c>
      <c r="K540" s="36">
        <v>12000</v>
      </c>
      <c r="L540" s="36">
        <f>+I540*K540</f>
        <v>2880000</v>
      </c>
      <c r="M540" s="189">
        <v>240</v>
      </c>
      <c r="N540" s="189" t="s">
        <v>257</v>
      </c>
      <c r="O540" s="36">
        <v>12000</v>
      </c>
      <c r="P540" s="36">
        <f>+M540*O540</f>
        <v>2880000</v>
      </c>
      <c r="Q540" s="58"/>
    </row>
    <row r="541" spans="1:17">
      <c r="A541" s="30"/>
      <c r="B541" s="37"/>
      <c r="C541" s="290" t="s">
        <v>180</v>
      </c>
      <c r="D541" s="290"/>
      <c r="E541" s="290"/>
      <c r="F541" s="290"/>
      <c r="G541" s="290"/>
      <c r="H541" s="290"/>
      <c r="I541" s="38"/>
      <c r="J541" s="38"/>
      <c r="K541" s="39"/>
      <c r="L541" s="39"/>
      <c r="M541" s="191"/>
      <c r="N541" s="191"/>
      <c r="O541" s="39"/>
      <c r="P541" s="39"/>
      <c r="Q541" s="58"/>
    </row>
    <row r="542" spans="1:17">
      <c r="A542" s="274"/>
      <c r="B542" s="288">
        <v>26</v>
      </c>
      <c r="C542" s="294" t="s">
        <v>443</v>
      </c>
      <c r="D542" s="294"/>
      <c r="E542" s="294"/>
      <c r="F542" s="294"/>
      <c r="G542" s="294"/>
      <c r="H542" s="294"/>
      <c r="I542" s="34">
        <v>30</v>
      </c>
      <c r="J542" s="34" t="s">
        <v>405</v>
      </c>
      <c r="K542" s="36">
        <v>550000</v>
      </c>
      <c r="L542" s="36">
        <f>+I542*K542</f>
        <v>16500000</v>
      </c>
      <c r="M542" s="189">
        <v>30</v>
      </c>
      <c r="N542" s="189" t="s">
        <v>405</v>
      </c>
      <c r="O542" s="36">
        <v>550000</v>
      </c>
      <c r="P542" s="36">
        <f>+M542*O542</f>
        <v>16500000</v>
      </c>
      <c r="Q542" s="58"/>
    </row>
    <row r="543" spans="1:17">
      <c r="A543" s="30"/>
      <c r="B543" s="52"/>
      <c r="C543" s="289" t="s">
        <v>180</v>
      </c>
      <c r="D543" s="289"/>
      <c r="E543" s="289"/>
      <c r="F543" s="289"/>
      <c r="G543" s="289"/>
      <c r="H543" s="289"/>
      <c r="I543" s="38"/>
      <c r="J543" s="38"/>
      <c r="K543" s="39"/>
      <c r="L543" s="39"/>
      <c r="M543" s="191"/>
      <c r="N543" s="191"/>
      <c r="O543" s="39"/>
      <c r="P543" s="39"/>
      <c r="Q543" s="58"/>
    </row>
    <row r="544" spans="1:17">
      <c r="A544" s="274"/>
      <c r="B544" s="285">
        <v>27</v>
      </c>
      <c r="C544" s="290" t="s">
        <v>444</v>
      </c>
      <c r="D544" s="290"/>
      <c r="E544" s="290"/>
      <c r="F544" s="290"/>
      <c r="G544" s="290"/>
      <c r="H544" s="290"/>
      <c r="I544" s="34">
        <v>20</v>
      </c>
      <c r="J544" s="34" t="s">
        <v>182</v>
      </c>
      <c r="K544" s="36">
        <v>225000</v>
      </c>
      <c r="L544" s="36">
        <f>+I544*K544</f>
        <v>4500000</v>
      </c>
      <c r="M544" s="189">
        <v>20</v>
      </c>
      <c r="N544" s="189" t="s">
        <v>182</v>
      </c>
      <c r="O544" s="36">
        <v>225000</v>
      </c>
      <c r="P544" s="36">
        <f>+M544*O544</f>
        <v>4500000</v>
      </c>
      <c r="Q544" s="58"/>
    </row>
    <row r="545" spans="1:17">
      <c r="A545" s="30"/>
      <c r="B545" s="37"/>
      <c r="C545" s="290" t="s">
        <v>445</v>
      </c>
      <c r="D545" s="290"/>
      <c r="E545" s="290"/>
      <c r="F545" s="290"/>
      <c r="G545" s="290"/>
      <c r="H545" s="290"/>
      <c r="I545" s="38"/>
      <c r="J545" s="38"/>
      <c r="K545" s="39"/>
      <c r="L545" s="39"/>
      <c r="M545" s="191"/>
      <c r="N545" s="191"/>
      <c r="O545" s="39"/>
      <c r="P545" s="39"/>
      <c r="Q545" s="58"/>
    </row>
    <row r="546" spans="1:17">
      <c r="A546" s="274"/>
      <c r="B546" s="288">
        <v>28</v>
      </c>
      <c r="C546" s="291" t="s">
        <v>446</v>
      </c>
      <c r="D546" s="291"/>
      <c r="E546" s="291"/>
      <c r="F546" s="291"/>
      <c r="G546" s="291"/>
      <c r="H546" s="291"/>
      <c r="I546" s="34">
        <v>2</v>
      </c>
      <c r="J546" s="34" t="s">
        <v>182</v>
      </c>
      <c r="K546" s="36">
        <v>80000</v>
      </c>
      <c r="L546" s="36">
        <f>+I546*K546</f>
        <v>160000</v>
      </c>
      <c r="M546" s="189">
        <v>2</v>
      </c>
      <c r="N546" s="189" t="s">
        <v>182</v>
      </c>
      <c r="O546" s="36">
        <v>80000</v>
      </c>
      <c r="P546" s="36">
        <f>+M546*O546</f>
        <v>160000</v>
      </c>
      <c r="Q546" s="58"/>
    </row>
    <row r="547" spans="1:17">
      <c r="A547" s="30"/>
      <c r="B547" s="52"/>
      <c r="C547" s="289" t="s">
        <v>180</v>
      </c>
      <c r="D547" s="289"/>
      <c r="E547" s="289"/>
      <c r="F547" s="289"/>
      <c r="G547" s="289"/>
      <c r="H547" s="289"/>
      <c r="I547" s="38"/>
      <c r="J547" s="38"/>
      <c r="K547" s="39"/>
      <c r="L547" s="39"/>
      <c r="M547" s="191"/>
      <c r="N547" s="191"/>
      <c r="O547" s="39"/>
      <c r="P547" s="39"/>
      <c r="Q547" s="58"/>
    </row>
    <row r="548" spans="1:17">
      <c r="A548" s="274"/>
      <c r="B548" s="288">
        <v>29</v>
      </c>
      <c r="C548" s="294" t="s">
        <v>447</v>
      </c>
      <c r="D548" s="294"/>
      <c r="E548" s="294"/>
      <c r="F548" s="294"/>
      <c r="G548" s="294"/>
      <c r="H548" s="294"/>
      <c r="I548" s="34">
        <v>30</v>
      </c>
      <c r="J548" s="34" t="s">
        <v>405</v>
      </c>
      <c r="K548" s="36">
        <v>650000</v>
      </c>
      <c r="L548" s="36">
        <f>+I548*K548</f>
        <v>19500000</v>
      </c>
      <c r="M548" s="189">
        <v>30</v>
      </c>
      <c r="N548" s="189" t="s">
        <v>405</v>
      </c>
      <c r="O548" s="36">
        <v>650000</v>
      </c>
      <c r="P548" s="36">
        <f>+M548*O548</f>
        <v>19500000</v>
      </c>
      <c r="Q548" s="58"/>
    </row>
    <row r="549" spans="1:17">
      <c r="A549" s="30"/>
      <c r="B549" s="52"/>
      <c r="C549" s="289" t="s">
        <v>180</v>
      </c>
      <c r="D549" s="289"/>
      <c r="E549" s="289"/>
      <c r="F549" s="289"/>
      <c r="G549" s="289"/>
      <c r="H549" s="289"/>
      <c r="I549" s="38"/>
      <c r="J549" s="38"/>
      <c r="K549" s="39"/>
      <c r="L549" s="39"/>
      <c r="M549" s="191"/>
      <c r="N549" s="191"/>
      <c r="O549" s="39"/>
      <c r="P549" s="39"/>
      <c r="Q549" s="58"/>
    </row>
    <row r="550" spans="1:17">
      <c r="A550" s="274"/>
      <c r="B550" s="285">
        <v>30</v>
      </c>
      <c r="C550" s="290" t="s">
        <v>448</v>
      </c>
      <c r="D550" s="290"/>
      <c r="E550" s="290"/>
      <c r="F550" s="290"/>
      <c r="G550" s="290"/>
      <c r="H550" s="290"/>
      <c r="I550" s="34">
        <v>20</v>
      </c>
      <c r="J550" s="34" t="s">
        <v>182</v>
      </c>
      <c r="K550" s="36">
        <v>12500</v>
      </c>
      <c r="L550" s="36">
        <f>+I550*K550</f>
        <v>250000</v>
      </c>
      <c r="M550" s="189">
        <v>20</v>
      </c>
      <c r="N550" s="189" t="s">
        <v>182</v>
      </c>
      <c r="O550" s="36">
        <v>12500</v>
      </c>
      <c r="P550" s="36">
        <f>+M550*O550</f>
        <v>250000</v>
      </c>
      <c r="Q550" s="58"/>
    </row>
    <row r="551" spans="1:17">
      <c r="A551" s="30"/>
      <c r="B551" s="37"/>
      <c r="C551" s="290" t="s">
        <v>180</v>
      </c>
      <c r="D551" s="290"/>
      <c r="E551" s="290"/>
      <c r="F551" s="290"/>
      <c r="G551" s="290"/>
      <c r="H551" s="290"/>
      <c r="I551" s="38"/>
      <c r="J551" s="38"/>
      <c r="K551" s="39"/>
      <c r="L551" s="39"/>
      <c r="M551" s="191"/>
      <c r="N551" s="191"/>
      <c r="O551" s="39"/>
      <c r="P551" s="39"/>
      <c r="Q551" s="58"/>
    </row>
    <row r="552" spans="1:17">
      <c r="A552" s="274"/>
      <c r="B552" s="288">
        <v>31</v>
      </c>
      <c r="C552" s="291" t="s">
        <v>449</v>
      </c>
      <c r="D552" s="291"/>
      <c r="E552" s="291"/>
      <c r="F552" s="291"/>
      <c r="G552" s="291"/>
      <c r="H552" s="291"/>
      <c r="I552" s="34">
        <v>1</v>
      </c>
      <c r="J552" s="34" t="s">
        <v>409</v>
      </c>
      <c r="K552" s="36">
        <v>200000</v>
      </c>
      <c r="L552" s="36">
        <f>+I552*K552</f>
        <v>200000</v>
      </c>
      <c r="M552" s="189">
        <v>1</v>
      </c>
      <c r="N552" s="189" t="s">
        <v>409</v>
      </c>
      <c r="O552" s="36">
        <v>200000</v>
      </c>
      <c r="P552" s="36">
        <f>+M552*O552</f>
        <v>200000</v>
      </c>
      <c r="Q552" s="58"/>
    </row>
    <row r="553" spans="1:17">
      <c r="A553" s="30"/>
      <c r="B553" s="52"/>
      <c r="C553" s="289" t="s">
        <v>180</v>
      </c>
      <c r="D553" s="289"/>
      <c r="E553" s="289"/>
      <c r="F553" s="289"/>
      <c r="G553" s="289"/>
      <c r="H553" s="289"/>
      <c r="I553" s="38"/>
      <c r="J553" s="38"/>
      <c r="K553" s="39"/>
      <c r="L553" s="39"/>
      <c r="M553" s="191"/>
      <c r="N553" s="191"/>
      <c r="O553" s="39"/>
      <c r="P553" s="39"/>
      <c r="Q553" s="58"/>
    </row>
    <row r="554" spans="1:17">
      <c r="A554" s="274"/>
      <c r="B554" s="285">
        <v>32</v>
      </c>
      <c r="C554" s="290" t="s">
        <v>450</v>
      </c>
      <c r="D554" s="290"/>
      <c r="E554" s="290"/>
      <c r="F554" s="290"/>
      <c r="G554" s="290"/>
      <c r="H554" s="290"/>
      <c r="I554" s="34">
        <v>2</v>
      </c>
      <c r="J554" s="34" t="s">
        <v>409</v>
      </c>
      <c r="K554" s="36">
        <v>75000</v>
      </c>
      <c r="L554" s="36">
        <f>+I554*K554</f>
        <v>150000</v>
      </c>
      <c r="M554" s="189">
        <v>2</v>
      </c>
      <c r="N554" s="189" t="s">
        <v>409</v>
      </c>
      <c r="O554" s="36">
        <v>75000</v>
      </c>
      <c r="P554" s="36">
        <f>+M554*O554</f>
        <v>150000</v>
      </c>
      <c r="Q554" s="58"/>
    </row>
    <row r="555" spans="1:17">
      <c r="A555" s="30"/>
      <c r="B555" s="37"/>
      <c r="C555" s="290" t="s">
        <v>180</v>
      </c>
      <c r="D555" s="290"/>
      <c r="E555" s="290"/>
      <c r="F555" s="290"/>
      <c r="G555" s="290"/>
      <c r="H555" s="290"/>
      <c r="I555" s="38"/>
      <c r="J555" s="38"/>
      <c r="K555" s="39"/>
      <c r="L555" s="39"/>
      <c r="M555" s="191"/>
      <c r="N555" s="191"/>
      <c r="O555" s="39"/>
      <c r="P555" s="39"/>
      <c r="Q555" s="58"/>
    </row>
    <row r="556" spans="1:17">
      <c r="A556" s="274"/>
      <c r="B556" s="288">
        <v>33</v>
      </c>
      <c r="C556" s="291" t="s">
        <v>451</v>
      </c>
      <c r="D556" s="291"/>
      <c r="E556" s="291"/>
      <c r="F556" s="291"/>
      <c r="G556" s="291"/>
      <c r="H556" s="291"/>
      <c r="I556" s="34">
        <v>240</v>
      </c>
      <c r="J556" s="34" t="s">
        <v>342</v>
      </c>
      <c r="K556" s="36">
        <v>25000</v>
      </c>
      <c r="L556" s="36">
        <f>+I556*K556</f>
        <v>6000000</v>
      </c>
      <c r="M556" s="189">
        <v>240</v>
      </c>
      <c r="N556" s="189" t="s">
        <v>342</v>
      </c>
      <c r="O556" s="36">
        <v>25000</v>
      </c>
      <c r="P556" s="36">
        <f>+M556*O556</f>
        <v>6000000</v>
      </c>
      <c r="Q556" s="58"/>
    </row>
    <row r="557" spans="1:17">
      <c r="A557" s="30"/>
      <c r="B557" s="52"/>
      <c r="C557" s="289" t="s">
        <v>452</v>
      </c>
      <c r="D557" s="289"/>
      <c r="E557" s="289"/>
      <c r="F557" s="289"/>
      <c r="G557" s="289"/>
      <c r="H557" s="289"/>
      <c r="I557" s="38"/>
      <c r="J557" s="38"/>
      <c r="K557" s="39"/>
      <c r="L557" s="39"/>
      <c r="M557" s="191"/>
      <c r="N557" s="191"/>
      <c r="O557" s="39"/>
      <c r="P557" s="39"/>
      <c r="Q557" s="58"/>
    </row>
    <row r="558" spans="1:17">
      <c r="A558" s="274"/>
      <c r="B558" s="285">
        <v>34</v>
      </c>
      <c r="C558" s="290" t="s">
        <v>451</v>
      </c>
      <c r="D558" s="290"/>
      <c r="E558" s="290"/>
      <c r="F558" s="290"/>
      <c r="G558" s="290"/>
      <c r="H558" s="290"/>
      <c r="I558" s="34">
        <v>200</v>
      </c>
      <c r="J558" s="34" t="s">
        <v>342</v>
      </c>
      <c r="K558" s="36">
        <v>16500</v>
      </c>
      <c r="L558" s="36">
        <f>+I558*K558</f>
        <v>3300000</v>
      </c>
      <c r="M558" s="189">
        <v>200</v>
      </c>
      <c r="N558" s="189" t="s">
        <v>342</v>
      </c>
      <c r="O558" s="36">
        <v>16500</v>
      </c>
      <c r="P558" s="36">
        <f>+M558*O558</f>
        <v>3300000</v>
      </c>
      <c r="Q558" s="58"/>
    </row>
    <row r="559" spans="1:17">
      <c r="A559" s="30"/>
      <c r="B559" s="37"/>
      <c r="C559" s="290" t="s">
        <v>453</v>
      </c>
      <c r="D559" s="290"/>
      <c r="E559" s="290"/>
      <c r="F559" s="290"/>
      <c r="G559" s="290"/>
      <c r="H559" s="290"/>
      <c r="I559" s="38"/>
      <c r="J559" s="38"/>
      <c r="K559" s="39"/>
      <c r="L559" s="39"/>
      <c r="M559" s="191"/>
      <c r="N559" s="191"/>
      <c r="O559" s="39"/>
      <c r="P559" s="39"/>
      <c r="Q559" s="58"/>
    </row>
    <row r="560" spans="1:17">
      <c r="A560" s="274"/>
      <c r="B560" s="288">
        <v>35</v>
      </c>
      <c r="C560" s="291" t="s">
        <v>454</v>
      </c>
      <c r="D560" s="291"/>
      <c r="E560" s="291"/>
      <c r="F560" s="291"/>
      <c r="G560" s="291"/>
      <c r="H560" s="291"/>
      <c r="I560" s="34">
        <v>240</v>
      </c>
      <c r="J560" s="34" t="s">
        <v>257</v>
      </c>
      <c r="K560" s="36">
        <v>31200</v>
      </c>
      <c r="L560" s="36">
        <f>+I560*K560</f>
        <v>7488000</v>
      </c>
      <c r="M560" s="189">
        <v>240</v>
      </c>
      <c r="N560" s="189" t="s">
        <v>257</v>
      </c>
      <c r="O560" s="36">
        <v>31200</v>
      </c>
      <c r="P560" s="36">
        <f>+M560*O560</f>
        <v>7488000</v>
      </c>
      <c r="Q560" s="58"/>
    </row>
    <row r="561" spans="1:17">
      <c r="A561" s="30"/>
      <c r="B561" s="52"/>
      <c r="C561" s="289" t="s">
        <v>180</v>
      </c>
      <c r="D561" s="289"/>
      <c r="E561" s="289"/>
      <c r="F561" s="289"/>
      <c r="G561" s="289"/>
      <c r="H561" s="289"/>
      <c r="I561" s="38"/>
      <c r="J561" s="38"/>
      <c r="K561" s="39"/>
      <c r="L561" s="39"/>
      <c r="M561" s="191"/>
      <c r="N561" s="191"/>
      <c r="O561" s="39"/>
      <c r="P561" s="39"/>
      <c r="Q561" s="58"/>
    </row>
    <row r="562" spans="1:17">
      <c r="A562" s="274"/>
      <c r="B562" s="285">
        <v>36</v>
      </c>
      <c r="C562" s="290" t="s">
        <v>455</v>
      </c>
      <c r="D562" s="290"/>
      <c r="E562" s="290"/>
      <c r="F562" s="290"/>
      <c r="G562" s="290"/>
      <c r="H562" s="290"/>
      <c r="I562" s="34">
        <v>200</v>
      </c>
      <c r="J562" s="34" t="s">
        <v>257</v>
      </c>
      <c r="K562" s="36">
        <v>2800</v>
      </c>
      <c r="L562" s="36">
        <f>+I562*K562</f>
        <v>560000</v>
      </c>
      <c r="M562" s="189">
        <v>200</v>
      </c>
      <c r="N562" s="189" t="s">
        <v>257</v>
      </c>
      <c r="O562" s="36">
        <v>2800</v>
      </c>
      <c r="P562" s="36">
        <f>+M562*O562</f>
        <v>560000</v>
      </c>
      <c r="Q562" s="58"/>
    </row>
    <row r="563" spans="1:17">
      <c r="A563" s="30"/>
      <c r="B563" s="37"/>
      <c r="C563" s="290" t="s">
        <v>456</v>
      </c>
      <c r="D563" s="290"/>
      <c r="E563" s="290"/>
      <c r="F563" s="290"/>
      <c r="G563" s="290"/>
      <c r="H563" s="290"/>
      <c r="I563" s="38"/>
      <c r="J563" s="38"/>
      <c r="K563" s="39"/>
      <c r="L563" s="39"/>
      <c r="M563" s="191"/>
      <c r="N563" s="191"/>
      <c r="O563" s="39"/>
      <c r="P563" s="39"/>
      <c r="Q563" s="58"/>
    </row>
    <row r="564" spans="1:17">
      <c r="A564" s="274"/>
      <c r="B564" s="288">
        <v>37</v>
      </c>
      <c r="C564" s="291" t="s">
        <v>455</v>
      </c>
      <c r="D564" s="291"/>
      <c r="E564" s="291"/>
      <c r="F564" s="291"/>
      <c r="G564" s="291"/>
      <c r="H564" s="291"/>
      <c r="I564" s="34">
        <v>120</v>
      </c>
      <c r="J564" s="34" t="s">
        <v>182</v>
      </c>
      <c r="K564" s="36">
        <v>6000</v>
      </c>
      <c r="L564" s="36">
        <f>+I564*K564</f>
        <v>720000</v>
      </c>
      <c r="M564" s="189">
        <v>120</v>
      </c>
      <c r="N564" s="189" t="s">
        <v>182</v>
      </c>
      <c r="O564" s="36">
        <v>6000</v>
      </c>
      <c r="P564" s="36">
        <f>+M564*O564</f>
        <v>720000</v>
      </c>
      <c r="Q564" s="58"/>
    </row>
    <row r="565" spans="1:17">
      <c r="A565" s="30"/>
      <c r="B565" s="52"/>
      <c r="C565" s="289" t="s">
        <v>457</v>
      </c>
      <c r="D565" s="289"/>
      <c r="E565" s="289"/>
      <c r="F565" s="289"/>
      <c r="G565" s="289"/>
      <c r="H565" s="289"/>
      <c r="I565" s="38"/>
      <c r="J565" s="38"/>
      <c r="K565" s="39"/>
      <c r="L565" s="39"/>
      <c r="M565" s="191"/>
      <c r="N565" s="191"/>
      <c r="O565" s="39"/>
      <c r="P565" s="39"/>
      <c r="Q565" s="58"/>
    </row>
    <row r="566" spans="1:17">
      <c r="A566" s="274"/>
      <c r="B566" s="285">
        <v>38</v>
      </c>
      <c r="C566" s="290" t="s">
        <v>458</v>
      </c>
      <c r="D566" s="290"/>
      <c r="E566" s="290"/>
      <c r="F566" s="290"/>
      <c r="G566" s="290"/>
      <c r="H566" s="290"/>
      <c r="I566" s="34">
        <v>160</v>
      </c>
      <c r="J566" s="34" t="s">
        <v>182</v>
      </c>
      <c r="K566" s="36">
        <v>9000</v>
      </c>
      <c r="L566" s="36">
        <f>+I566*K566</f>
        <v>1440000</v>
      </c>
      <c r="M566" s="189">
        <v>160</v>
      </c>
      <c r="N566" s="189" t="s">
        <v>182</v>
      </c>
      <c r="O566" s="36">
        <v>9000</v>
      </c>
      <c r="P566" s="36">
        <f>+M566*O566</f>
        <v>1440000</v>
      </c>
      <c r="Q566" s="58"/>
    </row>
    <row r="567" spans="1:17">
      <c r="A567" s="30"/>
      <c r="B567" s="37"/>
      <c r="C567" s="290" t="s">
        <v>459</v>
      </c>
      <c r="D567" s="290"/>
      <c r="E567" s="290"/>
      <c r="F567" s="290"/>
      <c r="G567" s="290"/>
      <c r="H567" s="290"/>
      <c r="I567" s="38"/>
      <c r="J567" s="38"/>
      <c r="K567" s="39"/>
      <c r="L567" s="39"/>
      <c r="M567" s="191"/>
      <c r="N567" s="191"/>
      <c r="O567" s="39"/>
      <c r="P567" s="39"/>
      <c r="Q567" s="58"/>
    </row>
    <row r="568" spans="1:17">
      <c r="A568" s="274"/>
      <c r="B568" s="288">
        <v>39</v>
      </c>
      <c r="C568" s="291" t="s">
        <v>460</v>
      </c>
      <c r="D568" s="291"/>
      <c r="E568" s="291"/>
      <c r="F568" s="291"/>
      <c r="G568" s="291"/>
      <c r="H568" s="291"/>
      <c r="I568" s="34">
        <v>150</v>
      </c>
      <c r="J568" s="34" t="s">
        <v>182</v>
      </c>
      <c r="K568" s="36">
        <v>7500</v>
      </c>
      <c r="L568" s="36">
        <f>+I568*K568</f>
        <v>1125000</v>
      </c>
      <c r="M568" s="189">
        <v>150</v>
      </c>
      <c r="N568" s="189" t="s">
        <v>182</v>
      </c>
      <c r="O568" s="36">
        <v>7500</v>
      </c>
      <c r="P568" s="36">
        <f>+M568*O568</f>
        <v>1125000</v>
      </c>
      <c r="Q568" s="58"/>
    </row>
    <row r="569" spans="1:17">
      <c r="A569" s="30"/>
      <c r="B569" s="52"/>
      <c r="C569" s="289" t="s">
        <v>461</v>
      </c>
      <c r="D569" s="289"/>
      <c r="E569" s="289"/>
      <c r="F569" s="289"/>
      <c r="G569" s="289"/>
      <c r="H569" s="289"/>
      <c r="I569" s="38"/>
      <c r="J569" s="38"/>
      <c r="K569" s="39"/>
      <c r="L569" s="39"/>
      <c r="M569" s="191"/>
      <c r="N569" s="191"/>
      <c r="O569" s="39"/>
      <c r="P569" s="39"/>
      <c r="Q569" s="58"/>
    </row>
    <row r="570" spans="1:17">
      <c r="A570" s="274"/>
      <c r="B570" s="285">
        <v>40</v>
      </c>
      <c r="C570" s="290" t="s">
        <v>462</v>
      </c>
      <c r="D570" s="290"/>
      <c r="E570" s="290"/>
      <c r="F570" s="290"/>
      <c r="G570" s="290"/>
      <c r="H570" s="290"/>
      <c r="I570" s="34">
        <v>50</v>
      </c>
      <c r="J570" s="34" t="s">
        <v>182</v>
      </c>
      <c r="K570" s="36">
        <v>25000</v>
      </c>
      <c r="L570" s="36">
        <f>+I570*K570</f>
        <v>1250000</v>
      </c>
      <c r="M570" s="189">
        <v>50</v>
      </c>
      <c r="N570" s="189" t="s">
        <v>182</v>
      </c>
      <c r="O570" s="36">
        <v>25000</v>
      </c>
      <c r="P570" s="36">
        <f>+M570*O570</f>
        <v>1250000</v>
      </c>
      <c r="Q570" s="58"/>
    </row>
    <row r="571" spans="1:17">
      <c r="A571" s="30"/>
      <c r="B571" s="37"/>
      <c r="C571" s="290" t="s">
        <v>463</v>
      </c>
      <c r="D571" s="290"/>
      <c r="E571" s="290"/>
      <c r="F571" s="290"/>
      <c r="G571" s="290"/>
      <c r="H571" s="290"/>
      <c r="I571" s="38"/>
      <c r="J571" s="38"/>
      <c r="K571" s="39"/>
      <c r="L571" s="39"/>
      <c r="M571" s="191"/>
      <c r="N571" s="191"/>
      <c r="O571" s="39"/>
      <c r="P571" s="39"/>
      <c r="Q571" s="58"/>
    </row>
    <row r="572" spans="1:17">
      <c r="A572" s="274"/>
      <c r="B572" s="288">
        <v>41</v>
      </c>
      <c r="C572" s="291" t="s">
        <v>464</v>
      </c>
      <c r="D572" s="291"/>
      <c r="E572" s="291"/>
      <c r="F572" s="291"/>
      <c r="G572" s="291"/>
      <c r="H572" s="291"/>
      <c r="I572" s="34">
        <v>10</v>
      </c>
      <c r="J572" s="34" t="s">
        <v>182</v>
      </c>
      <c r="K572" s="36">
        <v>12000</v>
      </c>
      <c r="L572" s="36">
        <f>+I572*K572</f>
        <v>120000</v>
      </c>
      <c r="M572" s="189">
        <v>10</v>
      </c>
      <c r="N572" s="189" t="s">
        <v>182</v>
      </c>
      <c r="O572" s="36">
        <v>12000</v>
      </c>
      <c r="P572" s="36">
        <f>+M572*O572</f>
        <v>120000</v>
      </c>
      <c r="Q572" s="58"/>
    </row>
    <row r="573" spans="1:17">
      <c r="A573" s="30"/>
      <c r="B573" s="52"/>
      <c r="C573" s="289" t="s">
        <v>465</v>
      </c>
      <c r="D573" s="289"/>
      <c r="E573" s="289"/>
      <c r="F573" s="289"/>
      <c r="G573" s="289"/>
      <c r="H573" s="289"/>
      <c r="I573" s="38"/>
      <c r="J573" s="38"/>
      <c r="K573" s="39"/>
      <c r="L573" s="39"/>
      <c r="M573" s="191"/>
      <c r="N573" s="191"/>
      <c r="O573" s="39"/>
      <c r="P573" s="39"/>
      <c r="Q573" s="58"/>
    </row>
    <row r="574" spans="1:17">
      <c r="A574" s="274"/>
      <c r="B574" s="285">
        <v>42</v>
      </c>
      <c r="C574" s="290" t="s">
        <v>466</v>
      </c>
      <c r="D574" s="290"/>
      <c r="E574" s="290"/>
      <c r="F574" s="290"/>
      <c r="G574" s="290"/>
      <c r="H574" s="290"/>
      <c r="I574" s="34">
        <v>20</v>
      </c>
      <c r="J574" s="34" t="s">
        <v>182</v>
      </c>
      <c r="K574" s="36">
        <v>12500</v>
      </c>
      <c r="L574" s="36">
        <f>+I574*K574</f>
        <v>250000</v>
      </c>
      <c r="M574" s="189">
        <v>20</v>
      </c>
      <c r="N574" s="189" t="s">
        <v>182</v>
      </c>
      <c r="O574" s="36">
        <v>12500</v>
      </c>
      <c r="P574" s="36">
        <f>+M574*O574</f>
        <v>250000</v>
      </c>
      <c r="Q574" s="58"/>
    </row>
    <row r="575" spans="1:17">
      <c r="A575" s="30"/>
      <c r="B575" s="37"/>
      <c r="C575" s="290" t="s">
        <v>467</v>
      </c>
      <c r="D575" s="290"/>
      <c r="E575" s="290"/>
      <c r="F575" s="290"/>
      <c r="G575" s="290"/>
      <c r="H575" s="290"/>
      <c r="I575" s="38"/>
      <c r="J575" s="38"/>
      <c r="K575" s="39"/>
      <c r="L575" s="39"/>
      <c r="M575" s="191"/>
      <c r="N575" s="191"/>
      <c r="O575" s="39"/>
      <c r="P575" s="39"/>
      <c r="Q575" s="58"/>
    </row>
    <row r="576" spans="1:17">
      <c r="A576" s="274"/>
      <c r="B576" s="288">
        <v>43</v>
      </c>
      <c r="C576" s="291" t="s">
        <v>468</v>
      </c>
      <c r="D576" s="291"/>
      <c r="E576" s="291"/>
      <c r="F576" s="291"/>
      <c r="G576" s="291"/>
      <c r="H576" s="291"/>
      <c r="I576" s="34">
        <v>50</v>
      </c>
      <c r="J576" s="34" t="s">
        <v>182</v>
      </c>
      <c r="K576" s="36">
        <v>15000</v>
      </c>
      <c r="L576" s="36">
        <f>+I576*K576</f>
        <v>750000</v>
      </c>
      <c r="M576" s="189">
        <v>50</v>
      </c>
      <c r="N576" s="189" t="s">
        <v>182</v>
      </c>
      <c r="O576" s="36">
        <v>15000</v>
      </c>
      <c r="P576" s="36">
        <f>+M576*O576</f>
        <v>750000</v>
      </c>
      <c r="Q576" s="58"/>
    </row>
    <row r="577" spans="1:17">
      <c r="A577" s="30"/>
      <c r="B577" s="52"/>
      <c r="C577" s="289" t="s">
        <v>469</v>
      </c>
      <c r="D577" s="289"/>
      <c r="E577" s="289"/>
      <c r="F577" s="289"/>
      <c r="G577" s="289"/>
      <c r="H577" s="289"/>
      <c r="I577" s="38"/>
      <c r="J577" s="38"/>
      <c r="K577" s="39"/>
      <c r="L577" s="39"/>
      <c r="M577" s="191"/>
      <c r="N577" s="191"/>
      <c r="O577" s="39"/>
      <c r="P577" s="39"/>
      <c r="Q577" s="58"/>
    </row>
    <row r="578" spans="1:17">
      <c r="A578" s="274"/>
      <c r="B578" s="285">
        <v>44</v>
      </c>
      <c r="C578" s="290" t="s">
        <v>470</v>
      </c>
      <c r="D578" s="290"/>
      <c r="E578" s="290"/>
      <c r="F578" s="290"/>
      <c r="G578" s="290"/>
      <c r="H578" s="290"/>
      <c r="I578" s="34">
        <v>10</v>
      </c>
      <c r="J578" s="34" t="s">
        <v>182</v>
      </c>
      <c r="K578" s="36">
        <v>20000</v>
      </c>
      <c r="L578" s="36">
        <f>+I578*K578</f>
        <v>200000</v>
      </c>
      <c r="M578" s="189">
        <v>10</v>
      </c>
      <c r="N578" s="189" t="s">
        <v>182</v>
      </c>
      <c r="O578" s="36">
        <v>20000</v>
      </c>
      <c r="P578" s="36">
        <f>+M578*O578</f>
        <v>200000</v>
      </c>
      <c r="Q578" s="58"/>
    </row>
    <row r="579" spans="1:17">
      <c r="A579" s="30"/>
      <c r="B579" s="37"/>
      <c r="C579" s="290" t="s">
        <v>471</v>
      </c>
      <c r="D579" s="290"/>
      <c r="E579" s="290"/>
      <c r="F579" s="290"/>
      <c r="G579" s="290"/>
      <c r="H579" s="290"/>
      <c r="I579" s="38"/>
      <c r="J579" s="38"/>
      <c r="K579" s="39"/>
      <c r="L579" s="39"/>
      <c r="M579" s="191"/>
      <c r="N579" s="191"/>
      <c r="O579" s="39"/>
      <c r="P579" s="39"/>
      <c r="Q579" s="58"/>
    </row>
    <row r="580" spans="1:17">
      <c r="A580" s="274"/>
      <c r="B580" s="288">
        <v>45</v>
      </c>
      <c r="C580" s="291" t="s">
        <v>472</v>
      </c>
      <c r="D580" s="291"/>
      <c r="E580" s="291"/>
      <c r="F580" s="291"/>
      <c r="G580" s="291"/>
      <c r="H580" s="291"/>
      <c r="I580" s="34">
        <v>1</v>
      </c>
      <c r="J580" s="34" t="s">
        <v>409</v>
      </c>
      <c r="K580" s="36">
        <v>50000</v>
      </c>
      <c r="L580" s="36">
        <f>+I580*K580</f>
        <v>50000</v>
      </c>
      <c r="M580" s="189">
        <v>1</v>
      </c>
      <c r="N580" s="189" t="s">
        <v>409</v>
      </c>
      <c r="O580" s="36">
        <v>50000</v>
      </c>
      <c r="P580" s="36">
        <f>+M580*O580</f>
        <v>50000</v>
      </c>
      <c r="Q580" s="58"/>
    </row>
    <row r="581" spans="1:17">
      <c r="A581" s="30"/>
      <c r="B581" s="52"/>
      <c r="C581" s="289" t="s">
        <v>180</v>
      </c>
      <c r="D581" s="289"/>
      <c r="E581" s="289"/>
      <c r="F581" s="289"/>
      <c r="G581" s="289"/>
      <c r="H581" s="289"/>
      <c r="I581" s="38"/>
      <c r="J581" s="38"/>
      <c r="K581" s="39"/>
      <c r="L581" s="39"/>
      <c r="M581" s="191"/>
      <c r="N581" s="191"/>
      <c r="O581" s="39"/>
      <c r="P581" s="39"/>
      <c r="Q581" s="58"/>
    </row>
    <row r="582" spans="1:17">
      <c r="A582" s="274"/>
      <c r="B582" s="285">
        <v>46</v>
      </c>
      <c r="C582" s="290" t="s">
        <v>473</v>
      </c>
      <c r="D582" s="290"/>
      <c r="E582" s="290"/>
      <c r="F582" s="290"/>
      <c r="G582" s="290"/>
      <c r="H582" s="290"/>
      <c r="I582" s="34">
        <v>1</v>
      </c>
      <c r="J582" s="34" t="s">
        <v>409</v>
      </c>
      <c r="K582" s="36">
        <v>35000</v>
      </c>
      <c r="L582" s="36">
        <f>+I582*K582</f>
        <v>35000</v>
      </c>
      <c r="M582" s="189">
        <v>1</v>
      </c>
      <c r="N582" s="189" t="s">
        <v>409</v>
      </c>
      <c r="O582" s="36">
        <v>35000</v>
      </c>
      <c r="P582" s="36">
        <f>+M582*O582</f>
        <v>35000</v>
      </c>
      <c r="Q582" s="58"/>
    </row>
    <row r="583" spans="1:17">
      <c r="A583" s="30"/>
      <c r="B583" s="37"/>
      <c r="C583" s="290" t="s">
        <v>180</v>
      </c>
      <c r="D583" s="290"/>
      <c r="E583" s="290"/>
      <c r="F583" s="290"/>
      <c r="G583" s="290"/>
      <c r="H583" s="290"/>
      <c r="I583" s="38"/>
      <c r="J583" s="38"/>
      <c r="K583" s="39"/>
      <c r="L583" s="39"/>
      <c r="M583" s="191"/>
      <c r="N583" s="191"/>
      <c r="O583" s="39"/>
      <c r="P583" s="39"/>
      <c r="Q583" s="58"/>
    </row>
    <row r="584" spans="1:17">
      <c r="A584" s="274"/>
      <c r="B584" s="288">
        <v>47</v>
      </c>
      <c r="C584" s="291" t="s">
        <v>474</v>
      </c>
      <c r="D584" s="291"/>
      <c r="E584" s="291"/>
      <c r="F584" s="291"/>
      <c r="G584" s="291"/>
      <c r="H584" s="291"/>
      <c r="I584" s="34">
        <v>20</v>
      </c>
      <c r="J584" s="34" t="s">
        <v>182</v>
      </c>
      <c r="K584" s="36">
        <v>7000</v>
      </c>
      <c r="L584" s="36">
        <f>+I584*K584</f>
        <v>140000</v>
      </c>
      <c r="M584" s="189">
        <v>20</v>
      </c>
      <c r="N584" s="189" t="s">
        <v>182</v>
      </c>
      <c r="O584" s="36">
        <v>7000</v>
      </c>
      <c r="P584" s="36">
        <f>+M584*O584</f>
        <v>140000</v>
      </c>
      <c r="Q584" s="58"/>
    </row>
    <row r="585" spans="1:17">
      <c r="A585" s="30"/>
      <c r="B585" s="52"/>
      <c r="C585" s="289" t="s">
        <v>475</v>
      </c>
      <c r="D585" s="289"/>
      <c r="E585" s="289"/>
      <c r="F585" s="289"/>
      <c r="G585" s="289"/>
      <c r="H585" s="289"/>
      <c r="I585" s="38"/>
      <c r="J585" s="38"/>
      <c r="K585" s="39"/>
      <c r="L585" s="39"/>
      <c r="M585" s="191"/>
      <c r="N585" s="191"/>
      <c r="O585" s="39"/>
      <c r="P585" s="39"/>
      <c r="Q585" s="58"/>
    </row>
    <row r="586" spans="1:17">
      <c r="A586" s="274"/>
      <c r="B586" s="285">
        <v>48</v>
      </c>
      <c r="C586" s="290" t="s">
        <v>476</v>
      </c>
      <c r="D586" s="290"/>
      <c r="E586" s="290"/>
      <c r="F586" s="290"/>
      <c r="G586" s="290"/>
      <c r="H586" s="290"/>
      <c r="I586" s="34">
        <v>40</v>
      </c>
      <c r="J586" s="34" t="s">
        <v>182</v>
      </c>
      <c r="K586" s="36">
        <v>25000</v>
      </c>
      <c r="L586" s="36">
        <f>+I586*K586</f>
        <v>1000000</v>
      </c>
      <c r="M586" s="189">
        <v>40</v>
      </c>
      <c r="N586" s="189" t="s">
        <v>182</v>
      </c>
      <c r="O586" s="36">
        <v>25000</v>
      </c>
      <c r="P586" s="36">
        <f>+M586*O586</f>
        <v>1000000</v>
      </c>
      <c r="Q586" s="58"/>
    </row>
    <row r="587" spans="1:17">
      <c r="A587" s="30"/>
      <c r="B587" s="37"/>
      <c r="C587" s="290" t="s">
        <v>477</v>
      </c>
      <c r="D587" s="290"/>
      <c r="E587" s="290"/>
      <c r="F587" s="290"/>
      <c r="G587" s="290"/>
      <c r="H587" s="290"/>
      <c r="I587" s="38"/>
      <c r="J587" s="38"/>
      <c r="K587" s="39"/>
      <c r="L587" s="39"/>
      <c r="M587" s="191"/>
      <c r="N587" s="191"/>
      <c r="O587" s="39"/>
      <c r="P587" s="39"/>
      <c r="Q587" s="58"/>
    </row>
    <row r="588" spans="1:17">
      <c r="A588" s="274"/>
      <c r="B588" s="288">
        <v>49</v>
      </c>
      <c r="C588" s="291" t="s">
        <v>478</v>
      </c>
      <c r="D588" s="291"/>
      <c r="E588" s="291"/>
      <c r="F588" s="291"/>
      <c r="G588" s="291"/>
      <c r="H588" s="291"/>
      <c r="I588" s="34">
        <v>100</v>
      </c>
      <c r="J588" s="34" t="s">
        <v>182</v>
      </c>
      <c r="K588" s="36">
        <v>20000</v>
      </c>
      <c r="L588" s="36">
        <f>+I588*K588</f>
        <v>2000000</v>
      </c>
      <c r="M588" s="189">
        <v>100</v>
      </c>
      <c r="N588" s="189" t="s">
        <v>182</v>
      </c>
      <c r="O588" s="36">
        <v>20000</v>
      </c>
      <c r="P588" s="36">
        <f>+M588*O588</f>
        <v>2000000</v>
      </c>
      <c r="Q588" s="58"/>
    </row>
    <row r="589" spans="1:17">
      <c r="A589" s="30"/>
      <c r="B589" s="52"/>
      <c r="C589" s="289" t="s">
        <v>479</v>
      </c>
      <c r="D589" s="289"/>
      <c r="E589" s="289"/>
      <c r="F589" s="289"/>
      <c r="G589" s="289"/>
      <c r="H589" s="289"/>
      <c r="I589" s="38"/>
      <c r="J589" s="38"/>
      <c r="K589" s="39"/>
      <c r="L589" s="39"/>
      <c r="M589" s="191"/>
      <c r="N589" s="191"/>
      <c r="O589" s="39"/>
      <c r="P589" s="39"/>
      <c r="Q589" s="58"/>
    </row>
    <row r="590" spans="1:17">
      <c r="A590" s="274"/>
      <c r="B590" s="285">
        <v>50</v>
      </c>
      <c r="C590" s="290" t="s">
        <v>480</v>
      </c>
      <c r="D590" s="290"/>
      <c r="E590" s="290"/>
      <c r="F590" s="290"/>
      <c r="G590" s="290"/>
      <c r="H590" s="290"/>
      <c r="I590" s="34">
        <v>10</v>
      </c>
      <c r="J590" s="34" t="s">
        <v>182</v>
      </c>
      <c r="K590" s="36">
        <v>60000</v>
      </c>
      <c r="L590" s="36">
        <f>+I590*K590</f>
        <v>600000</v>
      </c>
      <c r="M590" s="189">
        <v>10</v>
      </c>
      <c r="N590" s="189" t="s">
        <v>182</v>
      </c>
      <c r="O590" s="36">
        <v>60000</v>
      </c>
      <c r="P590" s="36">
        <f>+M590*O590</f>
        <v>600000</v>
      </c>
      <c r="Q590" s="58"/>
    </row>
    <row r="591" spans="1:17">
      <c r="A591" s="30"/>
      <c r="B591" s="37"/>
      <c r="C591" s="290" t="s">
        <v>481</v>
      </c>
      <c r="D591" s="290"/>
      <c r="E591" s="290"/>
      <c r="F591" s="290"/>
      <c r="G591" s="290"/>
      <c r="H591" s="290"/>
      <c r="I591" s="38"/>
      <c r="J591" s="38"/>
      <c r="K591" s="39"/>
      <c r="L591" s="39"/>
      <c r="M591" s="191"/>
      <c r="N591" s="191"/>
      <c r="O591" s="39"/>
      <c r="P591" s="39"/>
      <c r="Q591" s="58"/>
    </row>
    <row r="592" spans="1:17">
      <c r="A592" s="274"/>
      <c r="B592" s="288">
        <v>51</v>
      </c>
      <c r="C592" s="291" t="s">
        <v>482</v>
      </c>
      <c r="D592" s="291"/>
      <c r="E592" s="291"/>
      <c r="F592" s="291"/>
      <c r="G592" s="291"/>
      <c r="H592" s="291"/>
      <c r="I592" s="34">
        <v>600</v>
      </c>
      <c r="J592" s="34" t="s">
        <v>342</v>
      </c>
      <c r="K592" s="36">
        <v>11000</v>
      </c>
      <c r="L592" s="36">
        <f>+I592*K592</f>
        <v>6600000</v>
      </c>
      <c r="M592" s="189">
        <v>600</v>
      </c>
      <c r="N592" s="189" t="s">
        <v>342</v>
      </c>
      <c r="O592" s="36">
        <v>11000</v>
      </c>
      <c r="P592" s="36">
        <f>+M592*O592</f>
        <v>6600000</v>
      </c>
      <c r="Q592" s="58"/>
    </row>
    <row r="593" spans="1:17">
      <c r="A593" s="30"/>
      <c r="B593" s="52"/>
      <c r="C593" s="289" t="s">
        <v>483</v>
      </c>
      <c r="D593" s="289"/>
      <c r="E593" s="289"/>
      <c r="F593" s="289"/>
      <c r="G593" s="289"/>
      <c r="H593" s="289"/>
      <c r="I593" s="38"/>
      <c r="J593" s="38"/>
      <c r="K593" s="39"/>
      <c r="L593" s="39"/>
      <c r="M593" s="191"/>
      <c r="N593" s="191"/>
      <c r="O593" s="39"/>
      <c r="P593" s="39"/>
      <c r="Q593" s="58"/>
    </row>
    <row r="594" spans="1:17">
      <c r="A594" s="274"/>
      <c r="B594" s="285">
        <v>52</v>
      </c>
      <c r="C594" s="290" t="s">
        <v>484</v>
      </c>
      <c r="D594" s="290"/>
      <c r="E594" s="290"/>
      <c r="F594" s="290"/>
      <c r="G594" s="290"/>
      <c r="H594" s="290"/>
      <c r="I594" s="34">
        <v>400</v>
      </c>
      <c r="J594" s="34" t="s">
        <v>485</v>
      </c>
      <c r="K594" s="36">
        <v>16000</v>
      </c>
      <c r="L594" s="36">
        <f>+I594*K594</f>
        <v>6400000</v>
      </c>
      <c r="M594" s="189">
        <v>400</v>
      </c>
      <c r="N594" s="189" t="s">
        <v>485</v>
      </c>
      <c r="O594" s="36">
        <v>16000</v>
      </c>
      <c r="P594" s="36">
        <f>+M594*O594</f>
        <v>6400000</v>
      </c>
      <c r="Q594" s="58"/>
    </row>
    <row r="595" spans="1:17">
      <c r="A595" s="30"/>
      <c r="B595" s="37"/>
      <c r="C595" s="290" t="s">
        <v>486</v>
      </c>
      <c r="D595" s="290"/>
      <c r="E595" s="290"/>
      <c r="F595" s="290"/>
      <c r="G595" s="290"/>
      <c r="H595" s="290"/>
      <c r="I595" s="38"/>
      <c r="J595" s="38"/>
      <c r="K595" s="39"/>
      <c r="L595" s="39"/>
      <c r="M595" s="191"/>
      <c r="N595" s="191"/>
      <c r="O595" s="39"/>
      <c r="P595" s="39"/>
      <c r="Q595" s="58"/>
    </row>
    <row r="596" spans="1:17">
      <c r="A596" s="274"/>
      <c r="B596" s="288">
        <v>53</v>
      </c>
      <c r="C596" s="291" t="s">
        <v>487</v>
      </c>
      <c r="D596" s="291"/>
      <c r="E596" s="291"/>
      <c r="F596" s="291"/>
      <c r="G596" s="291"/>
      <c r="H596" s="291"/>
      <c r="I596" s="34">
        <v>35</v>
      </c>
      <c r="J596" s="34" t="s">
        <v>182</v>
      </c>
      <c r="K596" s="36">
        <v>60000</v>
      </c>
      <c r="L596" s="36">
        <f>+I596*K596</f>
        <v>2100000</v>
      </c>
      <c r="M596" s="189">
        <v>35</v>
      </c>
      <c r="N596" s="189" t="s">
        <v>182</v>
      </c>
      <c r="O596" s="36">
        <v>60000</v>
      </c>
      <c r="P596" s="36">
        <f>+M596*O596</f>
        <v>2100000</v>
      </c>
      <c r="Q596" s="58"/>
    </row>
    <row r="597" spans="1:17">
      <c r="A597" s="30"/>
      <c r="B597" s="52"/>
      <c r="C597" s="289" t="s">
        <v>488</v>
      </c>
      <c r="D597" s="289"/>
      <c r="E597" s="289"/>
      <c r="F597" s="289"/>
      <c r="G597" s="289"/>
      <c r="H597" s="289"/>
      <c r="I597" s="38"/>
      <c r="J597" s="38"/>
      <c r="K597" s="39"/>
      <c r="L597" s="39"/>
      <c r="M597" s="191"/>
      <c r="N597" s="191"/>
      <c r="O597" s="39"/>
      <c r="P597" s="39"/>
      <c r="Q597" s="58"/>
    </row>
    <row r="598" spans="1:17">
      <c r="A598" s="274"/>
      <c r="B598" s="285">
        <v>54</v>
      </c>
      <c r="C598" s="290" t="s">
        <v>489</v>
      </c>
      <c r="D598" s="290"/>
      <c r="E598" s="290"/>
      <c r="F598" s="290"/>
      <c r="G598" s="290"/>
      <c r="H598" s="290"/>
      <c r="I598" s="34">
        <v>30</v>
      </c>
      <c r="J598" s="34" t="s">
        <v>405</v>
      </c>
      <c r="K598" s="36">
        <v>525000</v>
      </c>
      <c r="L598" s="36">
        <f>+I598*K598</f>
        <v>15750000</v>
      </c>
      <c r="M598" s="189">
        <v>30</v>
      </c>
      <c r="N598" s="189" t="s">
        <v>405</v>
      </c>
      <c r="O598" s="36">
        <v>525000</v>
      </c>
      <c r="P598" s="36">
        <f>+M598*O598</f>
        <v>15750000</v>
      </c>
      <c r="Q598" s="58"/>
    </row>
    <row r="599" spans="1:17">
      <c r="A599" s="30"/>
      <c r="B599" s="37"/>
      <c r="C599" s="290" t="s">
        <v>180</v>
      </c>
      <c r="D599" s="290"/>
      <c r="E599" s="290"/>
      <c r="F599" s="290"/>
      <c r="G599" s="290"/>
      <c r="H599" s="290"/>
      <c r="I599" s="38"/>
      <c r="J599" s="38"/>
      <c r="K599" s="39"/>
      <c r="L599" s="39"/>
      <c r="M599" s="191"/>
      <c r="N599" s="191"/>
      <c r="O599" s="39"/>
      <c r="P599" s="39"/>
      <c r="Q599" s="58"/>
    </row>
    <row r="600" spans="1:17">
      <c r="A600" s="274"/>
      <c r="B600" s="288">
        <v>55</v>
      </c>
      <c r="C600" s="291" t="s">
        <v>490</v>
      </c>
      <c r="D600" s="291"/>
      <c r="E600" s="291"/>
      <c r="F600" s="291"/>
      <c r="G600" s="291"/>
      <c r="H600" s="291"/>
      <c r="I600" s="34">
        <v>100</v>
      </c>
      <c r="J600" s="34" t="s">
        <v>182</v>
      </c>
      <c r="K600" s="36">
        <v>20000</v>
      </c>
      <c r="L600" s="36">
        <f>+I600*K600</f>
        <v>2000000</v>
      </c>
      <c r="M600" s="189">
        <v>100</v>
      </c>
      <c r="N600" s="189" t="s">
        <v>182</v>
      </c>
      <c r="O600" s="36">
        <v>20000</v>
      </c>
      <c r="P600" s="36">
        <f>+M600*O600</f>
        <v>2000000</v>
      </c>
      <c r="Q600" s="58"/>
    </row>
    <row r="601" spans="1:17">
      <c r="A601" s="30"/>
      <c r="B601" s="52"/>
      <c r="C601" s="289" t="s">
        <v>491</v>
      </c>
      <c r="D601" s="289"/>
      <c r="E601" s="289"/>
      <c r="F601" s="289"/>
      <c r="G601" s="289"/>
      <c r="H601" s="289"/>
      <c r="I601" s="38"/>
      <c r="J601" s="38"/>
      <c r="K601" s="39"/>
      <c r="L601" s="39"/>
      <c r="M601" s="191"/>
      <c r="N601" s="191"/>
      <c r="O601" s="39"/>
      <c r="P601" s="39"/>
      <c r="Q601" s="58"/>
    </row>
    <row r="602" spans="1:17">
      <c r="A602" s="274"/>
      <c r="B602" s="285">
        <v>56</v>
      </c>
      <c r="C602" s="290" t="s">
        <v>492</v>
      </c>
      <c r="D602" s="290"/>
      <c r="E602" s="290"/>
      <c r="F602" s="290"/>
      <c r="G602" s="290"/>
      <c r="H602" s="290"/>
      <c r="I602" s="34">
        <v>300</v>
      </c>
      <c r="J602" s="34" t="s">
        <v>342</v>
      </c>
      <c r="K602" s="36">
        <v>15500</v>
      </c>
      <c r="L602" s="36">
        <f>+I602*K602</f>
        <v>4650000</v>
      </c>
      <c r="M602" s="189">
        <v>300</v>
      </c>
      <c r="N602" s="189" t="s">
        <v>342</v>
      </c>
      <c r="O602" s="36">
        <v>15500</v>
      </c>
      <c r="P602" s="36">
        <f>+M602*O602</f>
        <v>4650000</v>
      </c>
      <c r="Q602" s="58"/>
    </row>
    <row r="603" spans="1:17">
      <c r="A603" s="30"/>
      <c r="B603" s="37"/>
      <c r="C603" s="290" t="s">
        <v>493</v>
      </c>
      <c r="D603" s="290"/>
      <c r="E603" s="290"/>
      <c r="F603" s="290"/>
      <c r="G603" s="290"/>
      <c r="H603" s="290"/>
      <c r="I603" s="38"/>
      <c r="J603" s="38"/>
      <c r="K603" s="39"/>
      <c r="L603" s="39"/>
      <c r="M603" s="191"/>
      <c r="N603" s="191"/>
      <c r="O603" s="39"/>
      <c r="P603" s="39"/>
      <c r="Q603" s="58"/>
    </row>
    <row r="604" spans="1:17">
      <c r="A604" s="274"/>
      <c r="B604" s="288">
        <v>57</v>
      </c>
      <c r="C604" s="291" t="s">
        <v>492</v>
      </c>
      <c r="D604" s="291"/>
      <c r="E604" s="291"/>
      <c r="F604" s="291"/>
      <c r="G604" s="291"/>
      <c r="H604" s="291"/>
      <c r="I604" s="34">
        <v>300</v>
      </c>
      <c r="J604" s="34" t="s">
        <v>257</v>
      </c>
      <c r="K604" s="36">
        <v>23000</v>
      </c>
      <c r="L604" s="36">
        <f>+I604*K604</f>
        <v>6900000</v>
      </c>
      <c r="M604" s="189">
        <v>300</v>
      </c>
      <c r="N604" s="189" t="s">
        <v>257</v>
      </c>
      <c r="O604" s="36">
        <v>23000</v>
      </c>
      <c r="P604" s="36">
        <f>+M604*O604</f>
        <v>6900000</v>
      </c>
      <c r="Q604" s="58"/>
    </row>
    <row r="605" spans="1:17">
      <c r="A605" s="30"/>
      <c r="B605" s="52"/>
      <c r="C605" s="289" t="s">
        <v>494</v>
      </c>
      <c r="D605" s="289"/>
      <c r="E605" s="289"/>
      <c r="F605" s="289"/>
      <c r="G605" s="289"/>
      <c r="H605" s="289"/>
      <c r="I605" s="38"/>
      <c r="J605" s="38"/>
      <c r="K605" s="39"/>
      <c r="L605" s="39"/>
      <c r="M605" s="191"/>
      <c r="N605" s="191"/>
      <c r="O605" s="39"/>
      <c r="P605" s="39"/>
      <c r="Q605" s="58"/>
    </row>
    <row r="606" spans="1:17">
      <c r="A606" s="274"/>
      <c r="B606" s="285">
        <v>58</v>
      </c>
      <c r="C606" s="290" t="s">
        <v>495</v>
      </c>
      <c r="D606" s="290"/>
      <c r="E606" s="290"/>
      <c r="F606" s="290"/>
      <c r="G606" s="290"/>
      <c r="H606" s="290"/>
      <c r="I606" s="34">
        <v>25</v>
      </c>
      <c r="J606" s="34" t="s">
        <v>182</v>
      </c>
      <c r="K606" s="36">
        <v>200000</v>
      </c>
      <c r="L606" s="36">
        <f>+I606*K606</f>
        <v>5000000</v>
      </c>
      <c r="M606" s="189">
        <v>25</v>
      </c>
      <c r="N606" s="189" t="s">
        <v>182</v>
      </c>
      <c r="O606" s="36">
        <v>200000</v>
      </c>
      <c r="P606" s="36">
        <f>+M606*O606</f>
        <v>5000000</v>
      </c>
      <c r="Q606" s="58"/>
    </row>
    <row r="607" spans="1:17">
      <c r="A607" s="30"/>
      <c r="B607" s="279"/>
      <c r="C607" s="290" t="s">
        <v>496</v>
      </c>
      <c r="D607" s="290"/>
      <c r="E607" s="290"/>
      <c r="F607" s="290"/>
      <c r="G607" s="290"/>
      <c r="H607" s="290"/>
      <c r="I607" s="38"/>
      <c r="J607" s="38"/>
      <c r="K607" s="39"/>
      <c r="L607" s="39"/>
      <c r="M607" s="191"/>
      <c r="N607" s="191"/>
      <c r="O607" s="39"/>
      <c r="P607" s="39"/>
      <c r="Q607" s="58"/>
    </row>
    <row r="608" spans="1:17">
      <c r="A608" s="274"/>
      <c r="B608" s="278">
        <v>59</v>
      </c>
      <c r="C608" s="291" t="s">
        <v>497</v>
      </c>
      <c r="D608" s="291"/>
      <c r="E608" s="291"/>
      <c r="F608" s="291"/>
      <c r="G608" s="291"/>
      <c r="H608" s="291"/>
      <c r="I608" s="34">
        <v>6</v>
      </c>
      <c r="J608" s="34" t="s">
        <v>182</v>
      </c>
      <c r="K608" s="36">
        <v>50000</v>
      </c>
      <c r="L608" s="36">
        <f>+I608*K608</f>
        <v>300000</v>
      </c>
      <c r="M608" s="189">
        <v>6</v>
      </c>
      <c r="N608" s="189" t="s">
        <v>182</v>
      </c>
      <c r="O608" s="36">
        <v>50000</v>
      </c>
      <c r="P608" s="36">
        <f>+M608*O608</f>
        <v>300000</v>
      </c>
      <c r="Q608" s="58"/>
    </row>
    <row r="609" spans="1:17">
      <c r="A609" s="30"/>
      <c r="B609" s="52"/>
      <c r="C609" s="289" t="s">
        <v>180</v>
      </c>
      <c r="D609" s="289"/>
      <c r="E609" s="289"/>
      <c r="F609" s="289"/>
      <c r="G609" s="289"/>
      <c r="H609" s="289"/>
      <c r="I609" s="38"/>
      <c r="J609" s="38"/>
      <c r="K609" s="39"/>
      <c r="L609" s="39"/>
      <c r="M609" s="191"/>
      <c r="N609" s="191"/>
      <c r="O609" s="39"/>
      <c r="P609" s="39"/>
      <c r="Q609" s="58"/>
    </row>
    <row r="610" spans="1:17">
      <c r="A610" s="274"/>
      <c r="B610" s="288">
        <v>60</v>
      </c>
      <c r="C610" s="290" t="s">
        <v>498</v>
      </c>
      <c r="D610" s="290"/>
      <c r="E610" s="290"/>
      <c r="F610" s="290"/>
      <c r="G610" s="290"/>
      <c r="H610" s="290"/>
      <c r="I610" s="34">
        <v>20</v>
      </c>
      <c r="J610" s="34" t="s">
        <v>182</v>
      </c>
      <c r="K610" s="36">
        <v>235000</v>
      </c>
      <c r="L610" s="36">
        <f>+I610*K610</f>
        <v>4700000</v>
      </c>
      <c r="M610" s="189">
        <v>20</v>
      </c>
      <c r="N610" s="189" t="s">
        <v>182</v>
      </c>
      <c r="O610" s="36">
        <v>235000</v>
      </c>
      <c r="P610" s="36">
        <f>+M610*O610</f>
        <v>4700000</v>
      </c>
      <c r="Q610" s="58"/>
    </row>
    <row r="611" spans="1:17">
      <c r="A611" s="30"/>
      <c r="B611" s="52"/>
      <c r="C611" s="290" t="s">
        <v>173</v>
      </c>
      <c r="D611" s="290"/>
      <c r="E611" s="290"/>
      <c r="F611" s="290"/>
      <c r="G611" s="290"/>
      <c r="H611" s="290"/>
      <c r="I611" s="38"/>
      <c r="J611" s="38"/>
      <c r="K611" s="39"/>
      <c r="L611" s="39"/>
      <c r="M611" s="191"/>
      <c r="N611" s="191"/>
      <c r="O611" s="39"/>
      <c r="P611" s="39"/>
      <c r="Q611" s="58"/>
    </row>
    <row r="612" spans="1:17">
      <c r="A612" s="274"/>
      <c r="B612" s="285">
        <v>61</v>
      </c>
      <c r="C612" s="291" t="s">
        <v>498</v>
      </c>
      <c r="D612" s="291"/>
      <c r="E612" s="291"/>
      <c r="F612" s="291"/>
      <c r="G612" s="291"/>
      <c r="H612" s="291"/>
      <c r="I612" s="34">
        <v>20</v>
      </c>
      <c r="J612" s="34" t="s">
        <v>182</v>
      </c>
      <c r="K612" s="36">
        <v>100000</v>
      </c>
      <c r="L612" s="36">
        <f>+I612*K612</f>
        <v>2000000</v>
      </c>
      <c r="M612" s="189">
        <v>20</v>
      </c>
      <c r="N612" s="189" t="s">
        <v>182</v>
      </c>
      <c r="O612" s="36">
        <v>100000</v>
      </c>
      <c r="P612" s="36">
        <f>+M612*O612</f>
        <v>2000000</v>
      </c>
      <c r="Q612" s="58"/>
    </row>
    <row r="613" spans="1:17">
      <c r="A613" s="30"/>
      <c r="B613" s="279"/>
      <c r="C613" s="289" t="s">
        <v>247</v>
      </c>
      <c r="D613" s="289"/>
      <c r="E613" s="289"/>
      <c r="F613" s="289"/>
      <c r="G613" s="289"/>
      <c r="H613" s="289"/>
      <c r="I613" s="38"/>
      <c r="J613" s="38"/>
      <c r="K613" s="39"/>
      <c r="L613" s="39"/>
      <c r="M613" s="191"/>
      <c r="N613" s="191"/>
      <c r="O613" s="39"/>
      <c r="P613" s="39"/>
      <c r="Q613" s="58"/>
    </row>
    <row r="614" spans="1:17">
      <c r="A614" s="274"/>
      <c r="B614" s="278">
        <v>62</v>
      </c>
      <c r="C614" s="290" t="s">
        <v>498</v>
      </c>
      <c r="D614" s="290"/>
      <c r="E614" s="290"/>
      <c r="F614" s="290"/>
      <c r="G614" s="290"/>
      <c r="H614" s="290"/>
      <c r="I614" s="34">
        <v>20</v>
      </c>
      <c r="J614" s="34" t="s">
        <v>182</v>
      </c>
      <c r="K614" s="36">
        <v>170000</v>
      </c>
      <c r="L614" s="36">
        <f>+I614*K614</f>
        <v>3400000</v>
      </c>
      <c r="M614" s="189">
        <v>20</v>
      </c>
      <c r="N614" s="189" t="s">
        <v>182</v>
      </c>
      <c r="O614" s="36">
        <v>170000</v>
      </c>
      <c r="P614" s="36">
        <f>+M614*O614</f>
        <v>3400000</v>
      </c>
      <c r="Q614" s="58"/>
    </row>
    <row r="615" spans="1:17">
      <c r="A615" s="30"/>
      <c r="B615" s="52"/>
      <c r="C615" s="290" t="s">
        <v>240</v>
      </c>
      <c r="D615" s="290"/>
      <c r="E615" s="290"/>
      <c r="F615" s="290"/>
      <c r="G615" s="290"/>
      <c r="H615" s="290"/>
      <c r="I615" s="38"/>
      <c r="J615" s="38"/>
      <c r="K615" s="39"/>
      <c r="L615" s="39"/>
      <c r="M615" s="191"/>
      <c r="N615" s="191"/>
      <c r="O615" s="39"/>
      <c r="P615" s="39"/>
      <c r="Q615" s="58"/>
    </row>
    <row r="616" spans="1:17">
      <c r="A616" s="274"/>
      <c r="B616" s="288">
        <v>63</v>
      </c>
      <c r="C616" s="291" t="s">
        <v>499</v>
      </c>
      <c r="D616" s="291"/>
      <c r="E616" s="291"/>
      <c r="F616" s="291"/>
      <c r="G616" s="291"/>
      <c r="H616" s="291"/>
      <c r="I616" s="34">
        <v>10</v>
      </c>
      <c r="J616" s="34" t="s">
        <v>182</v>
      </c>
      <c r="K616" s="36">
        <v>20000</v>
      </c>
      <c r="L616" s="36">
        <f>+I616*K616</f>
        <v>200000</v>
      </c>
      <c r="M616" s="189">
        <v>10</v>
      </c>
      <c r="N616" s="189" t="s">
        <v>182</v>
      </c>
      <c r="O616" s="36">
        <v>20000</v>
      </c>
      <c r="P616" s="36">
        <f>+M616*O616</f>
        <v>200000</v>
      </c>
      <c r="Q616" s="58"/>
    </row>
    <row r="617" spans="1:17">
      <c r="A617" s="30"/>
      <c r="B617" s="52"/>
      <c r="C617" s="289" t="s">
        <v>180</v>
      </c>
      <c r="D617" s="289"/>
      <c r="E617" s="289"/>
      <c r="F617" s="289"/>
      <c r="G617" s="289"/>
      <c r="H617" s="289"/>
      <c r="I617" s="38"/>
      <c r="J617" s="38"/>
      <c r="K617" s="39"/>
      <c r="L617" s="39"/>
      <c r="M617" s="191"/>
      <c r="N617" s="191"/>
      <c r="O617" s="39"/>
      <c r="P617" s="39"/>
      <c r="Q617" s="58"/>
    </row>
    <row r="618" spans="1:17">
      <c r="A618" s="274"/>
      <c r="B618" s="285">
        <v>64</v>
      </c>
      <c r="C618" s="290" t="s">
        <v>500</v>
      </c>
      <c r="D618" s="290"/>
      <c r="E618" s="290"/>
      <c r="F618" s="290"/>
      <c r="G618" s="290"/>
      <c r="H618" s="290"/>
      <c r="I618" s="34">
        <v>2500</v>
      </c>
      <c r="J618" s="34" t="s">
        <v>249</v>
      </c>
      <c r="K618" s="36">
        <v>4000</v>
      </c>
      <c r="L618" s="36">
        <f>+I618*K618</f>
        <v>10000000</v>
      </c>
      <c r="M618" s="189">
        <v>2500</v>
      </c>
      <c r="N618" s="189" t="s">
        <v>249</v>
      </c>
      <c r="O618" s="36">
        <v>4000</v>
      </c>
      <c r="P618" s="36">
        <f>+M618*O618</f>
        <v>10000000</v>
      </c>
      <c r="Q618" s="58"/>
    </row>
    <row r="619" spans="1:17">
      <c r="A619" s="63"/>
      <c r="B619" s="279"/>
      <c r="C619" s="289" t="s">
        <v>501</v>
      </c>
      <c r="D619" s="289"/>
      <c r="E619" s="289"/>
      <c r="F619" s="289"/>
      <c r="G619" s="289"/>
      <c r="H619" s="289"/>
      <c r="I619" s="38"/>
      <c r="J619" s="38"/>
      <c r="K619" s="39"/>
      <c r="L619" s="39"/>
      <c r="M619" s="191"/>
      <c r="N619" s="191"/>
      <c r="O619" s="39"/>
      <c r="P619" s="39"/>
      <c r="Q619" s="58"/>
    </row>
    <row r="620" spans="1:17">
      <c r="A620" s="274"/>
      <c r="B620" s="278">
        <v>65</v>
      </c>
      <c r="C620" s="291" t="s">
        <v>502</v>
      </c>
      <c r="D620" s="291"/>
      <c r="E620" s="291"/>
      <c r="F620" s="291"/>
      <c r="G620" s="291"/>
      <c r="H620" s="291"/>
      <c r="I620" s="34">
        <v>750</v>
      </c>
      <c r="J620" s="34" t="s">
        <v>342</v>
      </c>
      <c r="K620" s="36">
        <v>13500</v>
      </c>
      <c r="L620" s="36">
        <f>+I620*K620</f>
        <v>10125000</v>
      </c>
      <c r="M620" s="189">
        <v>750</v>
      </c>
      <c r="N620" s="189" t="s">
        <v>342</v>
      </c>
      <c r="O620" s="36">
        <v>13500</v>
      </c>
      <c r="P620" s="36">
        <f>+M620*O620</f>
        <v>10125000</v>
      </c>
      <c r="Q620" s="58"/>
    </row>
    <row r="621" spans="1:17">
      <c r="A621" s="30"/>
      <c r="B621" s="52"/>
      <c r="C621" s="289" t="s">
        <v>503</v>
      </c>
      <c r="D621" s="289"/>
      <c r="E621" s="289"/>
      <c r="F621" s="289"/>
      <c r="G621" s="289"/>
      <c r="H621" s="289"/>
      <c r="I621" s="38"/>
      <c r="J621" s="38"/>
      <c r="K621" s="39"/>
      <c r="L621" s="39"/>
      <c r="M621" s="191"/>
      <c r="N621" s="191"/>
      <c r="O621" s="39"/>
      <c r="P621" s="39"/>
      <c r="Q621" s="58"/>
    </row>
    <row r="622" spans="1:17">
      <c r="A622" s="274"/>
      <c r="B622" s="288">
        <v>66</v>
      </c>
      <c r="C622" s="290" t="s">
        <v>504</v>
      </c>
      <c r="D622" s="290"/>
      <c r="E622" s="290"/>
      <c r="F622" s="290"/>
      <c r="G622" s="290"/>
      <c r="H622" s="290"/>
      <c r="I622" s="34">
        <v>3</v>
      </c>
      <c r="J622" s="34" t="s">
        <v>168</v>
      </c>
      <c r="K622" s="36">
        <v>15000</v>
      </c>
      <c r="L622" s="36">
        <f>+I622*K622</f>
        <v>45000</v>
      </c>
      <c r="M622" s="189">
        <v>3</v>
      </c>
      <c r="N622" s="189" t="s">
        <v>168</v>
      </c>
      <c r="O622" s="36">
        <v>15000</v>
      </c>
      <c r="P622" s="36">
        <f>+M622*O622</f>
        <v>45000</v>
      </c>
      <c r="Q622" s="58"/>
    </row>
    <row r="623" spans="1:17">
      <c r="A623" s="30"/>
      <c r="B623" s="52"/>
      <c r="C623" s="289" t="s">
        <v>180</v>
      </c>
      <c r="D623" s="289"/>
      <c r="E623" s="289"/>
      <c r="F623" s="289"/>
      <c r="G623" s="289"/>
      <c r="H623" s="289"/>
      <c r="I623" s="38"/>
      <c r="J623" s="38"/>
      <c r="K623" s="39"/>
      <c r="L623" s="39"/>
      <c r="M623" s="191"/>
      <c r="N623" s="191"/>
      <c r="O623" s="39"/>
      <c r="P623" s="39"/>
      <c r="Q623" s="58"/>
    </row>
    <row r="624" spans="1:17">
      <c r="A624" s="30"/>
      <c r="B624" s="285">
        <v>67</v>
      </c>
      <c r="C624" s="290" t="s">
        <v>505</v>
      </c>
      <c r="D624" s="290"/>
      <c r="E624" s="290"/>
      <c r="F624" s="290"/>
      <c r="G624" s="290"/>
      <c r="H624" s="290"/>
      <c r="I624" s="34">
        <v>20</v>
      </c>
      <c r="J624" s="34" t="s">
        <v>168</v>
      </c>
      <c r="K624" s="36">
        <v>115000</v>
      </c>
      <c r="L624" s="36">
        <f>+I624*K624</f>
        <v>2300000</v>
      </c>
      <c r="M624" s="189">
        <v>20</v>
      </c>
      <c r="N624" s="189" t="s">
        <v>168</v>
      </c>
      <c r="O624" s="36">
        <v>115000</v>
      </c>
      <c r="P624" s="36">
        <f>+M624*O624</f>
        <v>2300000</v>
      </c>
      <c r="Q624" s="58"/>
    </row>
    <row r="625" spans="1:17">
      <c r="A625" s="30"/>
      <c r="B625" s="279"/>
      <c r="C625" s="290" t="s">
        <v>180</v>
      </c>
      <c r="D625" s="290"/>
      <c r="E625" s="290"/>
      <c r="F625" s="290"/>
      <c r="G625" s="290"/>
      <c r="H625" s="290"/>
      <c r="I625" s="38"/>
      <c r="J625" s="38"/>
      <c r="K625" s="39"/>
      <c r="L625" s="39"/>
      <c r="M625" s="191"/>
      <c r="N625" s="191"/>
      <c r="O625" s="39"/>
      <c r="P625" s="39"/>
      <c r="Q625" s="58"/>
    </row>
    <row r="626" spans="1:17">
      <c r="A626" s="274"/>
      <c r="B626" s="278">
        <v>68</v>
      </c>
      <c r="C626" s="291" t="s">
        <v>506</v>
      </c>
      <c r="D626" s="291"/>
      <c r="E626" s="291"/>
      <c r="F626" s="291"/>
      <c r="G626" s="291"/>
      <c r="H626" s="291"/>
      <c r="I626" s="34">
        <v>2</v>
      </c>
      <c r="J626" s="34" t="s">
        <v>182</v>
      </c>
      <c r="K626" s="36">
        <v>150000</v>
      </c>
      <c r="L626" s="36">
        <f>+I626*K626</f>
        <v>300000</v>
      </c>
      <c r="M626" s="189">
        <v>2</v>
      </c>
      <c r="N626" s="189" t="s">
        <v>182</v>
      </c>
      <c r="O626" s="36">
        <v>150000</v>
      </c>
      <c r="P626" s="36">
        <f>+M626*O626</f>
        <v>300000</v>
      </c>
      <c r="Q626" s="58"/>
    </row>
    <row r="627" spans="1:17">
      <c r="A627" s="30"/>
      <c r="B627" s="52"/>
      <c r="C627" s="289" t="s">
        <v>180</v>
      </c>
      <c r="D627" s="289"/>
      <c r="E627" s="289"/>
      <c r="F627" s="289"/>
      <c r="G627" s="289"/>
      <c r="H627" s="289"/>
      <c r="I627" s="38"/>
      <c r="J627" s="38"/>
      <c r="K627" s="39"/>
      <c r="L627" s="39"/>
      <c r="M627" s="191"/>
      <c r="N627" s="191"/>
      <c r="O627" s="39"/>
      <c r="P627" s="39"/>
      <c r="Q627" s="58"/>
    </row>
    <row r="628" spans="1:17">
      <c r="A628" s="274"/>
      <c r="B628" s="288">
        <v>69</v>
      </c>
      <c r="C628" s="290" t="s">
        <v>507</v>
      </c>
      <c r="D628" s="290"/>
      <c r="E628" s="290"/>
      <c r="F628" s="290"/>
      <c r="G628" s="290"/>
      <c r="H628" s="290"/>
      <c r="I628" s="34">
        <v>300</v>
      </c>
      <c r="J628" s="34" t="s">
        <v>342</v>
      </c>
      <c r="K628" s="36">
        <v>23000</v>
      </c>
      <c r="L628" s="36">
        <f>+I628*K628</f>
        <v>6900000</v>
      </c>
      <c r="M628" s="189">
        <v>300</v>
      </c>
      <c r="N628" s="189" t="s">
        <v>342</v>
      </c>
      <c r="O628" s="36">
        <v>23000</v>
      </c>
      <c r="P628" s="36">
        <f>+M628*O628</f>
        <v>6900000</v>
      </c>
      <c r="Q628" s="58"/>
    </row>
    <row r="629" spans="1:17">
      <c r="A629" s="30"/>
      <c r="B629" s="52"/>
      <c r="C629" s="290" t="s">
        <v>508</v>
      </c>
      <c r="D629" s="290"/>
      <c r="E629" s="290"/>
      <c r="F629" s="290"/>
      <c r="G629" s="290"/>
      <c r="H629" s="290"/>
      <c r="I629" s="38"/>
      <c r="J629" s="38"/>
      <c r="K629" s="39"/>
      <c r="L629" s="39"/>
      <c r="M629" s="191"/>
      <c r="N629" s="191"/>
      <c r="O629" s="39"/>
      <c r="P629" s="39"/>
      <c r="Q629" s="58"/>
    </row>
    <row r="630" spans="1:17">
      <c r="A630" s="274"/>
      <c r="B630" s="285">
        <v>70</v>
      </c>
      <c r="C630" s="291" t="s">
        <v>509</v>
      </c>
      <c r="D630" s="291"/>
      <c r="E630" s="291"/>
      <c r="F630" s="291"/>
      <c r="G630" s="291"/>
      <c r="H630" s="291"/>
      <c r="I630" s="34">
        <v>10</v>
      </c>
      <c r="J630" s="34" t="s">
        <v>182</v>
      </c>
      <c r="K630" s="36">
        <v>75000</v>
      </c>
      <c r="L630" s="36">
        <f>+I630*K630</f>
        <v>750000</v>
      </c>
      <c r="M630" s="189">
        <v>10</v>
      </c>
      <c r="N630" s="189" t="s">
        <v>182</v>
      </c>
      <c r="O630" s="36">
        <v>75000</v>
      </c>
      <c r="P630" s="36">
        <f>+M630*O630</f>
        <v>750000</v>
      </c>
      <c r="Q630" s="58"/>
    </row>
    <row r="631" spans="1:17">
      <c r="A631" s="30"/>
      <c r="B631" s="279"/>
      <c r="C631" s="289" t="s">
        <v>510</v>
      </c>
      <c r="D631" s="289"/>
      <c r="E631" s="289"/>
      <c r="F631" s="289"/>
      <c r="G631" s="289"/>
      <c r="H631" s="289"/>
      <c r="I631" s="38"/>
      <c r="J631" s="38"/>
      <c r="K631" s="39"/>
      <c r="L631" s="39"/>
      <c r="M631" s="191"/>
      <c r="N631" s="191"/>
      <c r="O631" s="39"/>
      <c r="P631" s="39"/>
      <c r="Q631" s="58"/>
    </row>
    <row r="632" spans="1:17">
      <c r="A632" s="30"/>
      <c r="B632" s="278">
        <v>71</v>
      </c>
      <c r="C632" s="291" t="s">
        <v>511</v>
      </c>
      <c r="D632" s="291"/>
      <c r="E632" s="291"/>
      <c r="F632" s="291"/>
      <c r="G632" s="291"/>
      <c r="H632" s="291"/>
      <c r="I632" s="34">
        <v>30</v>
      </c>
      <c r="J632" s="34" t="s">
        <v>182</v>
      </c>
      <c r="K632" s="36">
        <v>78000</v>
      </c>
      <c r="L632" s="36">
        <f>+I632*K632</f>
        <v>2340000</v>
      </c>
      <c r="M632" s="189">
        <v>30</v>
      </c>
      <c r="N632" s="189" t="s">
        <v>182</v>
      </c>
      <c r="O632" s="36">
        <v>78000</v>
      </c>
      <c r="P632" s="36">
        <f>+M632*O632</f>
        <v>2340000</v>
      </c>
      <c r="Q632" s="58"/>
    </row>
    <row r="633" spans="1:17">
      <c r="A633" s="30"/>
      <c r="B633" s="279"/>
      <c r="C633" s="289" t="s">
        <v>180</v>
      </c>
      <c r="D633" s="289"/>
      <c r="E633" s="289"/>
      <c r="F633" s="289"/>
      <c r="G633" s="289"/>
      <c r="H633" s="289"/>
      <c r="I633" s="38"/>
      <c r="J633" s="38"/>
      <c r="K633" s="39"/>
      <c r="L633" s="39"/>
      <c r="M633" s="191"/>
      <c r="N633" s="191"/>
      <c r="O633" s="39"/>
      <c r="P633" s="39"/>
      <c r="Q633" s="58"/>
    </row>
    <row r="634" spans="1:17">
      <c r="A634" s="30"/>
      <c r="B634" s="274">
        <v>72</v>
      </c>
      <c r="C634" s="291" t="s">
        <v>512</v>
      </c>
      <c r="D634" s="291"/>
      <c r="E634" s="291"/>
      <c r="F634" s="291"/>
      <c r="G634" s="291"/>
      <c r="H634" s="291"/>
      <c r="I634" s="34">
        <v>30</v>
      </c>
      <c r="J634" s="34" t="s">
        <v>182</v>
      </c>
      <c r="K634" s="36">
        <v>50000</v>
      </c>
      <c r="L634" s="36">
        <f>+I634*K634</f>
        <v>1500000</v>
      </c>
      <c r="M634" s="189">
        <v>30</v>
      </c>
      <c r="N634" s="189" t="s">
        <v>182</v>
      </c>
      <c r="O634" s="36">
        <v>50000</v>
      </c>
      <c r="P634" s="36">
        <f>+M634*O634</f>
        <v>1500000</v>
      </c>
      <c r="Q634" s="58"/>
    </row>
    <row r="635" spans="1:17">
      <c r="A635" s="30"/>
      <c r="B635" s="274"/>
      <c r="C635" s="289" t="s">
        <v>513</v>
      </c>
      <c r="D635" s="289"/>
      <c r="E635" s="289"/>
      <c r="F635" s="289"/>
      <c r="G635" s="289"/>
      <c r="H635" s="289"/>
      <c r="I635" s="38"/>
      <c r="J635" s="38"/>
      <c r="K635" s="39"/>
      <c r="L635" s="39"/>
      <c r="M635" s="191"/>
      <c r="N635" s="191"/>
      <c r="O635" s="39"/>
      <c r="P635" s="39"/>
      <c r="Q635" s="58"/>
    </row>
    <row r="636" spans="1:17">
      <c r="A636" s="274"/>
      <c r="B636" s="278">
        <v>73</v>
      </c>
      <c r="C636" s="291" t="s">
        <v>514</v>
      </c>
      <c r="D636" s="291"/>
      <c r="E636" s="291"/>
      <c r="F636" s="291"/>
      <c r="G636" s="291"/>
      <c r="H636" s="291"/>
      <c r="I636" s="34">
        <v>2</v>
      </c>
      <c r="J636" s="34" t="s">
        <v>182</v>
      </c>
      <c r="K636" s="36">
        <v>20000</v>
      </c>
      <c r="L636" s="36">
        <f>+I636*K636</f>
        <v>40000</v>
      </c>
      <c r="M636" s="189">
        <v>2</v>
      </c>
      <c r="N636" s="189" t="s">
        <v>182</v>
      </c>
      <c r="O636" s="36">
        <v>20000</v>
      </c>
      <c r="P636" s="36">
        <f>+M636*O636</f>
        <v>40000</v>
      </c>
      <c r="Q636" s="58"/>
    </row>
    <row r="637" spans="1:17">
      <c r="A637" s="30"/>
      <c r="B637" s="52"/>
      <c r="C637" s="289" t="s">
        <v>515</v>
      </c>
      <c r="D637" s="289"/>
      <c r="E637" s="289"/>
      <c r="F637" s="289"/>
      <c r="G637" s="289"/>
      <c r="H637" s="289"/>
      <c r="I637" s="38"/>
      <c r="J637" s="38"/>
      <c r="K637" s="39"/>
      <c r="L637" s="39"/>
      <c r="M637" s="191"/>
      <c r="N637" s="191"/>
      <c r="O637" s="39"/>
      <c r="P637" s="39"/>
      <c r="Q637" s="58"/>
    </row>
    <row r="638" spans="1:17">
      <c r="A638" s="265" t="s">
        <v>516</v>
      </c>
      <c r="B638" s="292" t="s">
        <v>517</v>
      </c>
      <c r="C638" s="292"/>
      <c r="D638" s="292"/>
      <c r="E638" s="292"/>
      <c r="F638" s="292"/>
      <c r="G638" s="292"/>
      <c r="H638" s="292"/>
      <c r="I638" s="24"/>
      <c r="J638" s="13"/>
      <c r="K638" s="13"/>
      <c r="L638" s="23">
        <f>SUM(L639:L652)</f>
        <v>32800000</v>
      </c>
      <c r="M638" s="96"/>
      <c r="N638" s="97"/>
      <c r="O638" s="97"/>
      <c r="P638" s="23">
        <f>SUM(P639:P652)</f>
        <v>32800000</v>
      </c>
      <c r="Q638" s="58"/>
    </row>
    <row r="639" spans="1:17">
      <c r="A639" s="278"/>
      <c r="B639" s="288">
        <v>1</v>
      </c>
      <c r="C639" s="291" t="s">
        <v>518</v>
      </c>
      <c r="D639" s="291"/>
      <c r="E639" s="291"/>
      <c r="F639" s="291"/>
      <c r="G639" s="291"/>
      <c r="H639" s="291"/>
      <c r="I639" s="34">
        <v>250</v>
      </c>
      <c r="J639" s="34" t="s">
        <v>182</v>
      </c>
      <c r="K639" s="36">
        <v>5000</v>
      </c>
      <c r="L639" s="36">
        <f>+I639*K639</f>
        <v>1250000</v>
      </c>
      <c r="M639" s="189">
        <v>250</v>
      </c>
      <c r="N639" s="189" t="s">
        <v>182</v>
      </c>
      <c r="O639" s="36">
        <v>5000</v>
      </c>
      <c r="P639" s="36">
        <f>+M639*O639</f>
        <v>1250000</v>
      </c>
      <c r="Q639" s="58"/>
    </row>
    <row r="640" spans="1:17">
      <c r="A640" s="30"/>
      <c r="B640" s="37"/>
      <c r="C640" s="290" t="s">
        <v>519</v>
      </c>
      <c r="D640" s="290"/>
      <c r="E640" s="290"/>
      <c r="F640" s="290"/>
      <c r="G640" s="290"/>
      <c r="H640" s="290"/>
      <c r="I640" s="38"/>
      <c r="J640" s="38"/>
      <c r="K640" s="39"/>
      <c r="L640" s="39"/>
      <c r="M640" s="191"/>
      <c r="N640" s="191"/>
      <c r="O640" s="39"/>
      <c r="P640" s="39"/>
      <c r="Q640" s="58"/>
    </row>
    <row r="641" spans="1:17">
      <c r="A641" s="274"/>
      <c r="B641" s="288">
        <v>2</v>
      </c>
      <c r="C641" s="291" t="s">
        <v>520</v>
      </c>
      <c r="D641" s="291"/>
      <c r="E641" s="291"/>
      <c r="F641" s="291"/>
      <c r="G641" s="291"/>
      <c r="H641" s="291"/>
      <c r="I641" s="34">
        <v>30</v>
      </c>
      <c r="J641" s="34" t="s">
        <v>521</v>
      </c>
      <c r="K641" s="36">
        <v>275000</v>
      </c>
      <c r="L641" s="36">
        <f>+I641*K641</f>
        <v>8250000</v>
      </c>
      <c r="M641" s="189">
        <v>30</v>
      </c>
      <c r="N641" s="189" t="s">
        <v>521</v>
      </c>
      <c r="O641" s="36">
        <v>275000</v>
      </c>
      <c r="P641" s="36">
        <f>+M641*O641</f>
        <v>8250000</v>
      </c>
      <c r="Q641" s="58"/>
    </row>
    <row r="642" spans="1:17">
      <c r="A642" s="30"/>
      <c r="B642" s="52"/>
      <c r="C642" s="289" t="s">
        <v>522</v>
      </c>
      <c r="D642" s="289"/>
      <c r="E642" s="289"/>
      <c r="F642" s="289"/>
      <c r="G642" s="289"/>
      <c r="H642" s="289"/>
      <c r="I642" s="38"/>
      <c r="J642" s="38"/>
      <c r="K642" s="39"/>
      <c r="L642" s="39"/>
      <c r="M642" s="191"/>
      <c r="N642" s="191"/>
      <c r="O642" s="39"/>
      <c r="P642" s="39"/>
      <c r="Q642" s="58"/>
    </row>
    <row r="643" spans="1:17">
      <c r="A643" s="274"/>
      <c r="B643" s="285">
        <v>3</v>
      </c>
      <c r="C643" s="290" t="s">
        <v>520</v>
      </c>
      <c r="D643" s="290"/>
      <c r="E643" s="290"/>
      <c r="F643" s="290"/>
      <c r="G643" s="290"/>
      <c r="H643" s="290"/>
      <c r="I643" s="34">
        <v>12</v>
      </c>
      <c r="J643" s="34" t="s">
        <v>521</v>
      </c>
      <c r="K643" s="36">
        <v>275000</v>
      </c>
      <c r="L643" s="36">
        <f>+I643*K643</f>
        <v>3300000</v>
      </c>
      <c r="M643" s="189">
        <v>12</v>
      </c>
      <c r="N643" s="189" t="s">
        <v>521</v>
      </c>
      <c r="O643" s="36">
        <v>275000</v>
      </c>
      <c r="P643" s="36">
        <f>+M643*O643</f>
        <v>3300000</v>
      </c>
      <c r="Q643" s="58"/>
    </row>
    <row r="644" spans="1:17">
      <c r="A644" s="30"/>
      <c r="B644" s="37"/>
      <c r="C644" s="290" t="s">
        <v>523</v>
      </c>
      <c r="D644" s="290"/>
      <c r="E644" s="290"/>
      <c r="F644" s="290"/>
      <c r="G644" s="290"/>
      <c r="H644" s="290"/>
      <c r="I644" s="38"/>
      <c r="J644" s="38"/>
      <c r="K644" s="39"/>
      <c r="L644" s="39"/>
      <c r="M644" s="191"/>
      <c r="N644" s="191"/>
      <c r="O644" s="39"/>
      <c r="P644" s="39"/>
      <c r="Q644" s="58"/>
    </row>
    <row r="645" spans="1:17">
      <c r="A645" s="274"/>
      <c r="B645" s="288">
        <v>4</v>
      </c>
      <c r="C645" s="291" t="s">
        <v>524</v>
      </c>
      <c r="D645" s="291"/>
      <c r="E645" s="291"/>
      <c r="F645" s="291"/>
      <c r="G645" s="291"/>
      <c r="H645" s="291"/>
      <c r="I645" s="34">
        <v>20</v>
      </c>
      <c r="J645" s="34" t="s">
        <v>521</v>
      </c>
      <c r="K645" s="36">
        <v>50000</v>
      </c>
      <c r="L645" s="36">
        <f>+I645*K645</f>
        <v>1000000</v>
      </c>
      <c r="M645" s="189">
        <v>20</v>
      </c>
      <c r="N645" s="189" t="s">
        <v>521</v>
      </c>
      <c r="O645" s="36">
        <v>50000</v>
      </c>
      <c r="P645" s="36">
        <f>+M645*O645</f>
        <v>1000000</v>
      </c>
      <c r="Q645" s="58"/>
    </row>
    <row r="646" spans="1:17">
      <c r="A646" s="30"/>
      <c r="B646" s="52"/>
      <c r="C646" s="289" t="s">
        <v>525</v>
      </c>
      <c r="D646" s="289"/>
      <c r="E646" s="289"/>
      <c r="F646" s="289"/>
      <c r="G646" s="289"/>
      <c r="H646" s="289"/>
      <c r="I646" s="38"/>
      <c r="J646" s="38"/>
      <c r="K646" s="39"/>
      <c r="L646" s="39"/>
      <c r="M646" s="191"/>
      <c r="N646" s="191"/>
      <c r="O646" s="39"/>
      <c r="P646" s="39"/>
      <c r="Q646" s="58"/>
    </row>
    <row r="647" spans="1:17">
      <c r="A647" s="30"/>
      <c r="B647" s="288">
        <v>5</v>
      </c>
      <c r="C647" s="291" t="s">
        <v>526</v>
      </c>
      <c r="D647" s="291"/>
      <c r="E647" s="291"/>
      <c r="F647" s="291"/>
      <c r="G647" s="291"/>
      <c r="H647" s="291"/>
      <c r="I647" s="34">
        <v>25</v>
      </c>
      <c r="J647" s="34" t="s">
        <v>521</v>
      </c>
      <c r="K647" s="36">
        <v>385000</v>
      </c>
      <c r="L647" s="36">
        <f>+I647*K647</f>
        <v>9625000</v>
      </c>
      <c r="M647" s="189">
        <v>25</v>
      </c>
      <c r="N647" s="189" t="s">
        <v>521</v>
      </c>
      <c r="O647" s="36">
        <v>385000</v>
      </c>
      <c r="P647" s="36">
        <f>+M647*O647</f>
        <v>9625000</v>
      </c>
      <c r="Q647" s="58"/>
    </row>
    <row r="648" spans="1:17">
      <c r="A648" s="30"/>
      <c r="B648" s="52"/>
      <c r="C648" s="289" t="s">
        <v>180</v>
      </c>
      <c r="D648" s="289"/>
      <c r="E648" s="289"/>
      <c r="F648" s="289"/>
      <c r="G648" s="289"/>
      <c r="H648" s="289"/>
      <c r="I648" s="38"/>
      <c r="J648" s="38"/>
      <c r="K648" s="39"/>
      <c r="L648" s="39"/>
      <c r="M648" s="191"/>
      <c r="N648" s="191"/>
      <c r="O648" s="39"/>
      <c r="P648" s="39"/>
      <c r="Q648" s="58"/>
    </row>
    <row r="649" spans="1:17">
      <c r="A649" s="30"/>
      <c r="B649" s="288">
        <v>6</v>
      </c>
      <c r="C649" s="291" t="s">
        <v>856</v>
      </c>
      <c r="D649" s="291"/>
      <c r="E649" s="291"/>
      <c r="F649" s="291"/>
      <c r="G649" s="291"/>
      <c r="H649" s="291"/>
      <c r="I649" s="34">
        <v>15</v>
      </c>
      <c r="J649" s="34" t="s">
        <v>521</v>
      </c>
      <c r="K649" s="36">
        <v>275000</v>
      </c>
      <c r="L649" s="36">
        <f>+I649*K649</f>
        <v>4125000</v>
      </c>
      <c r="M649" s="189">
        <v>15</v>
      </c>
      <c r="N649" s="189" t="s">
        <v>521</v>
      </c>
      <c r="O649" s="36">
        <v>275000</v>
      </c>
      <c r="P649" s="36">
        <f>+M649*O649</f>
        <v>4125000</v>
      </c>
      <c r="Q649" s="58"/>
    </row>
    <row r="650" spans="1:17">
      <c r="A650" s="30"/>
      <c r="B650" s="52"/>
      <c r="C650" s="289" t="s">
        <v>855</v>
      </c>
      <c r="D650" s="289"/>
      <c r="E650" s="289"/>
      <c r="F650" s="289"/>
      <c r="G650" s="289"/>
      <c r="H650" s="289"/>
      <c r="I650" s="38"/>
      <c r="J650" s="38"/>
      <c r="K650" s="39"/>
      <c r="L650" s="39"/>
      <c r="M650" s="191"/>
      <c r="N650" s="191"/>
      <c r="O650" s="39"/>
      <c r="P650" s="39"/>
      <c r="Q650" s="58"/>
    </row>
    <row r="651" spans="1:17">
      <c r="A651" s="30"/>
      <c r="B651" s="288">
        <v>7</v>
      </c>
      <c r="C651" s="291" t="s">
        <v>856</v>
      </c>
      <c r="D651" s="291"/>
      <c r="E651" s="291"/>
      <c r="F651" s="291"/>
      <c r="G651" s="291"/>
      <c r="H651" s="291"/>
      <c r="I651" s="34">
        <v>35</v>
      </c>
      <c r="J651" s="34" t="s">
        <v>521</v>
      </c>
      <c r="K651" s="36">
        <v>150000</v>
      </c>
      <c r="L651" s="36">
        <f>+I651*K651</f>
        <v>5250000</v>
      </c>
      <c r="M651" s="189">
        <v>35</v>
      </c>
      <c r="N651" s="189" t="s">
        <v>521</v>
      </c>
      <c r="O651" s="36">
        <v>150000</v>
      </c>
      <c r="P651" s="36">
        <f>+M651*O651</f>
        <v>5250000</v>
      </c>
      <c r="Q651" s="58"/>
    </row>
    <row r="652" spans="1:17">
      <c r="A652" s="30"/>
      <c r="B652" s="52"/>
      <c r="C652" s="289" t="s">
        <v>857</v>
      </c>
      <c r="D652" s="289"/>
      <c r="E652" s="289"/>
      <c r="F652" s="289"/>
      <c r="G652" s="289"/>
      <c r="H652" s="289"/>
      <c r="I652" s="38"/>
      <c r="J652" s="38"/>
      <c r="K652" s="39"/>
      <c r="L652" s="39"/>
      <c r="M652" s="191"/>
      <c r="N652" s="191"/>
      <c r="O652" s="39"/>
      <c r="P652" s="39"/>
      <c r="Q652" s="58"/>
    </row>
    <row r="653" spans="1:17">
      <c r="A653" s="265" t="s">
        <v>527</v>
      </c>
      <c r="B653" s="387" t="s">
        <v>528</v>
      </c>
      <c r="C653" s="387"/>
      <c r="D653" s="387"/>
      <c r="E653" s="387"/>
      <c r="F653" s="387"/>
      <c r="G653" s="387"/>
      <c r="H653" s="387"/>
      <c r="I653" s="24"/>
      <c r="J653" s="13"/>
      <c r="K653" s="22"/>
      <c r="L653" s="26">
        <f>SUM(L654:L659)</f>
        <v>17750000</v>
      </c>
      <c r="M653" s="96"/>
      <c r="N653" s="97"/>
      <c r="O653" s="22"/>
      <c r="P653" s="26">
        <f>SUM(P654:P659)</f>
        <v>10900000</v>
      </c>
      <c r="Q653" s="58"/>
    </row>
    <row r="654" spans="1:17">
      <c r="A654" s="278"/>
      <c r="B654" s="288">
        <v>1</v>
      </c>
      <c r="C654" s="291" t="s">
        <v>529</v>
      </c>
      <c r="D654" s="291"/>
      <c r="E654" s="291"/>
      <c r="F654" s="291"/>
      <c r="G654" s="291"/>
      <c r="H654" s="291"/>
      <c r="I654" s="34">
        <v>250</v>
      </c>
      <c r="J654" s="34" t="s">
        <v>182</v>
      </c>
      <c r="K654" s="36">
        <v>25000</v>
      </c>
      <c r="L654" s="36">
        <f>I654*K654</f>
        <v>6250000</v>
      </c>
      <c r="M654" s="189">
        <v>100</v>
      </c>
      <c r="N654" s="189" t="s">
        <v>182</v>
      </c>
      <c r="O654" s="36">
        <v>25000</v>
      </c>
      <c r="P654" s="36">
        <f>M654*O654</f>
        <v>2500000</v>
      </c>
      <c r="Q654" s="58"/>
    </row>
    <row r="655" spans="1:17">
      <c r="A655" s="30"/>
      <c r="B655" s="52"/>
      <c r="C655" s="289" t="s">
        <v>180</v>
      </c>
      <c r="D655" s="289"/>
      <c r="E655" s="289"/>
      <c r="F655" s="289"/>
      <c r="G655" s="289"/>
      <c r="H655" s="289"/>
      <c r="I655" s="38"/>
      <c r="J655" s="38"/>
      <c r="K655" s="39"/>
      <c r="L655" s="39"/>
      <c r="M655" s="191"/>
      <c r="N655" s="191"/>
      <c r="O655" s="39"/>
      <c r="P655" s="39"/>
      <c r="Q655" s="58"/>
    </row>
    <row r="656" spans="1:17">
      <c r="A656" s="274"/>
      <c r="B656" s="285">
        <v>2</v>
      </c>
      <c r="C656" s="290" t="s">
        <v>530</v>
      </c>
      <c r="D656" s="290"/>
      <c r="E656" s="290"/>
      <c r="F656" s="290"/>
      <c r="G656" s="290"/>
      <c r="H656" s="290"/>
      <c r="I656" s="34">
        <v>20</v>
      </c>
      <c r="J656" s="34" t="s">
        <v>182</v>
      </c>
      <c r="K656" s="36">
        <v>200000</v>
      </c>
      <c r="L656" s="36">
        <f t="shared" ref="L656" si="353">I656*K656</f>
        <v>4000000</v>
      </c>
      <c r="M656" s="189">
        <v>12</v>
      </c>
      <c r="N656" s="189" t="s">
        <v>182</v>
      </c>
      <c r="O656" s="36">
        <v>200000</v>
      </c>
      <c r="P656" s="36">
        <f t="shared" ref="P656" si="354">M656*O656</f>
        <v>2400000</v>
      </c>
      <c r="Q656" s="58"/>
    </row>
    <row r="657" spans="1:18">
      <c r="A657" s="30"/>
      <c r="B657" s="37"/>
      <c r="C657" s="290" t="s">
        <v>180</v>
      </c>
      <c r="D657" s="290"/>
      <c r="E657" s="290"/>
      <c r="F657" s="290"/>
      <c r="G657" s="290"/>
      <c r="H657" s="290"/>
      <c r="I657" s="38"/>
      <c r="J657" s="38"/>
      <c r="K657" s="39"/>
      <c r="L657" s="39"/>
      <c r="M657" s="191"/>
      <c r="N657" s="191"/>
      <c r="O657" s="39"/>
      <c r="P657" s="39"/>
      <c r="Q657" s="58"/>
    </row>
    <row r="658" spans="1:18">
      <c r="A658" s="30"/>
      <c r="B658" s="288">
        <v>3</v>
      </c>
      <c r="C658" s="294" t="s">
        <v>531</v>
      </c>
      <c r="D658" s="294"/>
      <c r="E658" s="294"/>
      <c r="F658" s="294"/>
      <c r="G658" s="294"/>
      <c r="H658" s="294"/>
      <c r="I658" s="34">
        <v>15</v>
      </c>
      <c r="J658" s="34" t="s">
        <v>182</v>
      </c>
      <c r="K658" s="36">
        <v>500000</v>
      </c>
      <c r="L658" s="36">
        <f t="shared" ref="L658" si="355">I658*K658</f>
        <v>7500000</v>
      </c>
      <c r="M658" s="189">
        <v>12</v>
      </c>
      <c r="N658" s="189" t="s">
        <v>182</v>
      </c>
      <c r="O658" s="36">
        <v>500000</v>
      </c>
      <c r="P658" s="36">
        <f t="shared" ref="P658" si="356">M658*O658</f>
        <v>6000000</v>
      </c>
      <c r="Q658" s="58"/>
    </row>
    <row r="659" spans="1:18">
      <c r="A659" s="63"/>
      <c r="B659" s="52"/>
      <c r="C659" s="327" t="s">
        <v>180</v>
      </c>
      <c r="D659" s="327"/>
      <c r="E659" s="327"/>
      <c r="F659" s="327"/>
      <c r="G659" s="327"/>
      <c r="H659" s="327"/>
      <c r="I659" s="38"/>
      <c r="J659" s="38"/>
      <c r="K659" s="39"/>
      <c r="L659" s="39"/>
      <c r="M659" s="191"/>
      <c r="N659" s="191"/>
      <c r="O659" s="39"/>
      <c r="P659" s="39"/>
      <c r="Q659" s="58"/>
    </row>
    <row r="660" spans="1:18">
      <c r="A660" s="265" t="s">
        <v>532</v>
      </c>
      <c r="B660" s="307" t="s">
        <v>533</v>
      </c>
      <c r="C660" s="307"/>
      <c r="D660" s="307"/>
      <c r="E660" s="307"/>
      <c r="F660" s="307"/>
      <c r="G660" s="307"/>
      <c r="H660" s="307"/>
      <c r="I660" s="24"/>
      <c r="J660" s="13"/>
      <c r="K660" s="22"/>
      <c r="L660" s="26">
        <f>SUM(L661:L850)</f>
        <v>309670250</v>
      </c>
      <c r="M660" s="96"/>
      <c r="N660" s="97"/>
      <c r="O660" s="22"/>
      <c r="P660" s="26">
        <f>SUM(P661:P850)</f>
        <v>297671000</v>
      </c>
      <c r="Q660" s="58"/>
      <c r="R660">
        <v>435914090</v>
      </c>
    </row>
    <row r="661" spans="1:18">
      <c r="A661" s="30"/>
      <c r="B661" s="278">
        <v>1</v>
      </c>
      <c r="C661" s="328" t="s">
        <v>534</v>
      </c>
      <c r="D661" s="328"/>
      <c r="E661" s="328"/>
      <c r="F661" s="328"/>
      <c r="G661" s="328"/>
      <c r="H661" s="328"/>
      <c r="I661" s="34">
        <v>5</v>
      </c>
      <c r="J661" s="34" t="s">
        <v>182</v>
      </c>
      <c r="K661" s="36">
        <v>190000</v>
      </c>
      <c r="L661" s="36">
        <f>+I661*K661</f>
        <v>950000</v>
      </c>
      <c r="M661" s="189">
        <v>5</v>
      </c>
      <c r="N661" s="189" t="s">
        <v>182</v>
      </c>
      <c r="O661" s="36">
        <v>190000</v>
      </c>
      <c r="P661" s="36">
        <f>+M661*O661</f>
        <v>950000</v>
      </c>
      <c r="Q661" s="58"/>
    </row>
    <row r="662" spans="1:18">
      <c r="A662" s="30"/>
      <c r="B662" s="63"/>
      <c r="C662" s="327" t="s">
        <v>180</v>
      </c>
      <c r="D662" s="327"/>
      <c r="E662" s="327"/>
      <c r="F662" s="327"/>
      <c r="G662" s="327"/>
      <c r="H662" s="327"/>
      <c r="I662" s="38"/>
      <c r="J662" s="38"/>
      <c r="K662" s="39"/>
      <c r="L662" s="39"/>
      <c r="M662" s="191"/>
      <c r="N662" s="191"/>
      <c r="O662" s="39"/>
      <c r="P662" s="39"/>
      <c r="Q662" s="58"/>
    </row>
    <row r="663" spans="1:18">
      <c r="A663" s="274"/>
      <c r="B663" s="285">
        <v>2</v>
      </c>
      <c r="C663" s="290" t="s">
        <v>535</v>
      </c>
      <c r="D663" s="290"/>
      <c r="E663" s="290"/>
      <c r="F663" s="290"/>
      <c r="G663" s="290"/>
      <c r="H663" s="290"/>
      <c r="I663" s="34">
        <v>1</v>
      </c>
      <c r="J663" s="34" t="s">
        <v>182</v>
      </c>
      <c r="K663" s="36">
        <v>20000</v>
      </c>
      <c r="L663" s="36">
        <f>+I663*K663</f>
        <v>20000</v>
      </c>
      <c r="M663" s="189">
        <v>1</v>
      </c>
      <c r="N663" s="189" t="s">
        <v>182</v>
      </c>
      <c r="O663" s="36">
        <v>20000</v>
      </c>
      <c r="P663" s="36">
        <f>+M663*O663</f>
        <v>20000</v>
      </c>
      <c r="Q663" s="58"/>
    </row>
    <row r="664" spans="1:18">
      <c r="A664" s="30"/>
      <c r="B664" s="37"/>
      <c r="C664" s="290" t="s">
        <v>536</v>
      </c>
      <c r="D664" s="290"/>
      <c r="E664" s="290"/>
      <c r="F664" s="290"/>
      <c r="G664" s="290"/>
      <c r="H664" s="290"/>
      <c r="I664" s="38"/>
      <c r="J664" s="38"/>
      <c r="K664" s="39"/>
      <c r="L664" s="39"/>
      <c r="M664" s="191"/>
      <c r="N664" s="191"/>
      <c r="O664" s="39"/>
      <c r="P664" s="39"/>
      <c r="Q664" s="58"/>
    </row>
    <row r="665" spans="1:18">
      <c r="A665" s="274"/>
      <c r="B665" s="288">
        <v>3</v>
      </c>
      <c r="C665" s="291" t="s">
        <v>537</v>
      </c>
      <c r="D665" s="291"/>
      <c r="E665" s="291"/>
      <c r="F665" s="291"/>
      <c r="G665" s="291"/>
      <c r="H665" s="291"/>
      <c r="I665" s="34">
        <v>1</v>
      </c>
      <c r="J665" s="34" t="s">
        <v>182</v>
      </c>
      <c r="K665" s="36">
        <v>22000</v>
      </c>
      <c r="L665" s="36">
        <f>+I665*K665</f>
        <v>22000</v>
      </c>
      <c r="M665" s="189">
        <v>1</v>
      </c>
      <c r="N665" s="189" t="s">
        <v>182</v>
      </c>
      <c r="O665" s="36">
        <v>22000</v>
      </c>
      <c r="P665" s="36">
        <f>+M665*O665</f>
        <v>22000</v>
      </c>
      <c r="Q665" s="58"/>
    </row>
    <row r="666" spans="1:18">
      <c r="A666" s="30"/>
      <c r="B666" s="52"/>
      <c r="C666" s="289" t="s">
        <v>536</v>
      </c>
      <c r="D666" s="289"/>
      <c r="E666" s="289"/>
      <c r="F666" s="289"/>
      <c r="G666" s="289"/>
      <c r="H666" s="289"/>
      <c r="I666" s="38"/>
      <c r="J666" s="38"/>
      <c r="K666" s="39"/>
      <c r="L666" s="39"/>
      <c r="M666" s="191"/>
      <c r="N666" s="191"/>
      <c r="O666" s="39"/>
      <c r="P666" s="39"/>
      <c r="Q666" s="58"/>
    </row>
    <row r="667" spans="1:18">
      <c r="A667" s="274"/>
      <c r="B667" s="278">
        <v>4</v>
      </c>
      <c r="C667" s="290" t="s">
        <v>538</v>
      </c>
      <c r="D667" s="290"/>
      <c r="E667" s="290"/>
      <c r="F667" s="290"/>
      <c r="G667" s="290"/>
      <c r="H667" s="290"/>
      <c r="I667" s="34">
        <v>3</v>
      </c>
      <c r="J667" s="34" t="s">
        <v>182</v>
      </c>
      <c r="K667" s="36">
        <v>35000</v>
      </c>
      <c r="L667" s="36">
        <f>+I667*K667</f>
        <v>105000</v>
      </c>
      <c r="M667" s="189">
        <v>3</v>
      </c>
      <c r="N667" s="189" t="s">
        <v>182</v>
      </c>
      <c r="O667" s="36">
        <v>35000</v>
      </c>
      <c r="P667" s="36">
        <f>+M667*O667</f>
        <v>105000</v>
      </c>
      <c r="Q667" s="58"/>
    </row>
    <row r="668" spans="1:18">
      <c r="A668" s="30"/>
      <c r="B668" s="63"/>
      <c r="C668" s="290" t="s">
        <v>539</v>
      </c>
      <c r="D668" s="290"/>
      <c r="E668" s="290"/>
      <c r="F668" s="290"/>
      <c r="G668" s="290"/>
      <c r="H668" s="290"/>
      <c r="I668" s="38"/>
      <c r="J668" s="38"/>
      <c r="K668" s="39"/>
      <c r="L668" s="39"/>
      <c r="M668" s="191"/>
      <c r="N668" s="191"/>
      <c r="O668" s="39"/>
      <c r="P668" s="39"/>
      <c r="Q668" s="58"/>
    </row>
    <row r="669" spans="1:18">
      <c r="A669" s="274"/>
      <c r="B669" s="285">
        <v>5</v>
      </c>
      <c r="C669" s="291" t="s">
        <v>540</v>
      </c>
      <c r="D669" s="291"/>
      <c r="E669" s="291"/>
      <c r="F669" s="291"/>
      <c r="G669" s="291"/>
      <c r="H669" s="291"/>
      <c r="I669" s="34">
        <v>3</v>
      </c>
      <c r="J669" s="34" t="s">
        <v>541</v>
      </c>
      <c r="K669" s="36">
        <v>1500</v>
      </c>
      <c r="L669" s="36">
        <f>+I669*K669</f>
        <v>4500</v>
      </c>
      <c r="M669" s="189">
        <v>3</v>
      </c>
      <c r="N669" s="189" t="s">
        <v>541</v>
      </c>
      <c r="O669" s="36">
        <v>1500</v>
      </c>
      <c r="P669" s="36">
        <f>+M669*O669</f>
        <v>4500</v>
      </c>
      <c r="Q669" s="58"/>
    </row>
    <row r="670" spans="1:18">
      <c r="A670" s="30"/>
      <c r="B670" s="37"/>
      <c r="C670" s="289" t="s">
        <v>536</v>
      </c>
      <c r="D670" s="289"/>
      <c r="E670" s="289"/>
      <c r="F670" s="289"/>
      <c r="G670" s="289"/>
      <c r="H670" s="289"/>
      <c r="I670" s="38"/>
      <c r="J670" s="38"/>
      <c r="K670" s="39"/>
      <c r="L670" s="39"/>
      <c r="M670" s="191"/>
      <c r="N670" s="191"/>
      <c r="O670" s="39"/>
      <c r="P670" s="39"/>
      <c r="Q670" s="58"/>
    </row>
    <row r="671" spans="1:18">
      <c r="A671" s="274"/>
      <c r="B671" s="288">
        <v>6</v>
      </c>
      <c r="C671" s="291" t="s">
        <v>542</v>
      </c>
      <c r="D671" s="291"/>
      <c r="E671" s="291"/>
      <c r="F671" s="291"/>
      <c r="G671" s="291"/>
      <c r="H671" s="291"/>
      <c r="I671" s="34">
        <v>2</v>
      </c>
      <c r="J671" s="34" t="s">
        <v>541</v>
      </c>
      <c r="K671" s="36">
        <v>2000</v>
      </c>
      <c r="L671" s="36">
        <f>+I671*K671</f>
        <v>4000</v>
      </c>
      <c r="M671" s="189">
        <v>2</v>
      </c>
      <c r="N671" s="189" t="s">
        <v>541</v>
      </c>
      <c r="O671" s="36">
        <v>2000</v>
      </c>
      <c r="P671" s="36">
        <f>+M671*O671</f>
        <v>4000</v>
      </c>
      <c r="Q671" s="58"/>
    </row>
    <row r="672" spans="1:18">
      <c r="A672" s="30"/>
      <c r="B672" s="52"/>
      <c r="C672" s="289" t="s">
        <v>536</v>
      </c>
      <c r="D672" s="289"/>
      <c r="E672" s="289"/>
      <c r="F672" s="289"/>
      <c r="G672" s="289"/>
      <c r="H672" s="289"/>
      <c r="I672" s="38"/>
      <c r="J672" s="38"/>
      <c r="K672" s="39"/>
      <c r="L672" s="39"/>
      <c r="M672" s="191"/>
      <c r="N672" s="191"/>
      <c r="O672" s="39"/>
      <c r="P672" s="39"/>
      <c r="Q672" s="58"/>
    </row>
    <row r="673" spans="1:17">
      <c r="A673" s="274"/>
      <c r="B673" s="274">
        <v>7</v>
      </c>
      <c r="C673" s="323" t="s">
        <v>543</v>
      </c>
      <c r="D673" s="324"/>
      <c r="E673" s="324"/>
      <c r="F673" s="324"/>
      <c r="G673" s="324"/>
      <c r="H673" s="324"/>
      <c r="I673" s="34">
        <v>5</v>
      </c>
      <c r="J673" s="34" t="s">
        <v>182</v>
      </c>
      <c r="K673" s="36">
        <v>600</v>
      </c>
      <c r="L673" s="36">
        <f>+I673*K673</f>
        <v>3000</v>
      </c>
      <c r="M673" s="189">
        <v>5</v>
      </c>
      <c r="N673" s="189" t="s">
        <v>182</v>
      </c>
      <c r="O673" s="36">
        <v>600</v>
      </c>
      <c r="P673" s="36">
        <f>+M673*O673</f>
        <v>3000</v>
      </c>
      <c r="Q673" s="58"/>
    </row>
    <row r="674" spans="1:17">
      <c r="A674" s="30"/>
      <c r="B674" s="37"/>
      <c r="C674" s="289" t="s">
        <v>536</v>
      </c>
      <c r="D674" s="289"/>
      <c r="E674" s="289"/>
      <c r="F674" s="289"/>
      <c r="G674" s="289"/>
      <c r="H674" s="289"/>
      <c r="I674" s="38"/>
      <c r="J674" s="38"/>
      <c r="K674" s="39"/>
      <c r="L674" s="39"/>
      <c r="M674" s="191"/>
      <c r="N674" s="191"/>
      <c r="O674" s="39"/>
      <c r="P674" s="39"/>
      <c r="Q674" s="58"/>
    </row>
    <row r="675" spans="1:17">
      <c r="A675" s="274"/>
      <c r="B675" s="288">
        <v>8</v>
      </c>
      <c r="C675" s="290" t="s">
        <v>544</v>
      </c>
      <c r="D675" s="290"/>
      <c r="E675" s="290"/>
      <c r="F675" s="290"/>
      <c r="G675" s="290"/>
      <c r="H675" s="290"/>
      <c r="I675" s="34">
        <v>1</v>
      </c>
      <c r="J675" s="34" t="s">
        <v>545</v>
      </c>
      <c r="K675" s="36">
        <v>15000</v>
      </c>
      <c r="L675" s="36">
        <f>+I675*K675</f>
        <v>15000</v>
      </c>
      <c r="M675" s="189">
        <v>1</v>
      </c>
      <c r="N675" s="189" t="s">
        <v>545</v>
      </c>
      <c r="O675" s="36">
        <v>15500</v>
      </c>
      <c r="P675" s="36">
        <f>+M675*O675</f>
        <v>15500</v>
      </c>
      <c r="Q675" s="58"/>
    </row>
    <row r="676" spans="1:17">
      <c r="A676" s="30"/>
      <c r="B676" s="52"/>
      <c r="C676" s="290" t="s">
        <v>536</v>
      </c>
      <c r="D676" s="290"/>
      <c r="E676" s="290"/>
      <c r="F676" s="290"/>
      <c r="G676" s="290"/>
      <c r="H676" s="290"/>
      <c r="I676" s="38"/>
      <c r="J676" s="38"/>
      <c r="K676" s="39"/>
      <c r="L676" s="39"/>
      <c r="M676" s="191"/>
      <c r="N676" s="191"/>
      <c r="O676" s="39"/>
      <c r="P676" s="39"/>
      <c r="Q676" s="58"/>
    </row>
    <row r="677" spans="1:17">
      <c r="A677" s="274"/>
      <c r="B677" s="278">
        <v>9</v>
      </c>
      <c r="C677" s="291" t="s">
        <v>546</v>
      </c>
      <c r="D677" s="291"/>
      <c r="E677" s="291"/>
      <c r="F677" s="291"/>
      <c r="G677" s="291"/>
      <c r="H677" s="291"/>
      <c r="I677" s="34">
        <v>2</v>
      </c>
      <c r="J677" s="34" t="s">
        <v>182</v>
      </c>
      <c r="K677" s="36">
        <v>40000</v>
      </c>
      <c r="L677" s="36">
        <f>+I677*K677</f>
        <v>80000</v>
      </c>
      <c r="M677" s="189">
        <v>2</v>
      </c>
      <c r="N677" s="189" t="s">
        <v>182</v>
      </c>
      <c r="O677" s="36">
        <v>40000</v>
      </c>
      <c r="P677" s="36">
        <f>+M677*O677</f>
        <v>80000</v>
      </c>
      <c r="Q677" s="58"/>
    </row>
    <row r="678" spans="1:17">
      <c r="A678" s="30"/>
      <c r="B678" s="63"/>
      <c r="C678" s="289" t="s">
        <v>539</v>
      </c>
      <c r="D678" s="289"/>
      <c r="E678" s="289"/>
      <c r="F678" s="289"/>
      <c r="G678" s="289"/>
      <c r="H678" s="289"/>
      <c r="I678" s="38"/>
      <c r="J678" s="38"/>
      <c r="K678" s="39"/>
      <c r="L678" s="39"/>
      <c r="M678" s="191"/>
      <c r="N678" s="191"/>
      <c r="O678" s="39"/>
      <c r="P678" s="39"/>
      <c r="Q678" s="58"/>
    </row>
    <row r="679" spans="1:17">
      <c r="A679" s="274"/>
      <c r="B679" s="285">
        <v>10</v>
      </c>
      <c r="C679" s="290" t="s">
        <v>547</v>
      </c>
      <c r="D679" s="290"/>
      <c r="E679" s="290"/>
      <c r="F679" s="290"/>
      <c r="G679" s="290"/>
      <c r="H679" s="290"/>
      <c r="I679" s="34">
        <v>2</v>
      </c>
      <c r="J679" s="34" t="s">
        <v>182</v>
      </c>
      <c r="K679" s="36">
        <v>2500</v>
      </c>
      <c r="L679" s="36">
        <f>+I679*K679</f>
        <v>5000</v>
      </c>
      <c r="M679" s="189">
        <v>2</v>
      </c>
      <c r="N679" s="189" t="s">
        <v>182</v>
      </c>
      <c r="O679" s="36">
        <v>2500</v>
      </c>
      <c r="P679" s="36">
        <f>+M679*O679</f>
        <v>5000</v>
      </c>
      <c r="Q679" s="58"/>
    </row>
    <row r="680" spans="1:17">
      <c r="A680" s="30"/>
      <c r="B680" s="37"/>
      <c r="C680" s="290" t="s">
        <v>536</v>
      </c>
      <c r="D680" s="290"/>
      <c r="E680" s="290"/>
      <c r="F680" s="290"/>
      <c r="G680" s="290"/>
      <c r="H680" s="290"/>
      <c r="I680" s="38"/>
      <c r="J680" s="38"/>
      <c r="K680" s="39"/>
      <c r="L680" s="39"/>
      <c r="M680" s="191"/>
      <c r="N680" s="191"/>
      <c r="O680" s="39"/>
      <c r="P680" s="39"/>
      <c r="Q680" s="58"/>
    </row>
    <row r="681" spans="1:17">
      <c r="A681" s="30"/>
      <c r="B681" s="288">
        <v>11</v>
      </c>
      <c r="C681" s="291" t="s">
        <v>548</v>
      </c>
      <c r="D681" s="291"/>
      <c r="E681" s="291"/>
      <c r="F681" s="291"/>
      <c r="G681" s="291"/>
      <c r="H681" s="291"/>
      <c r="I681" s="34">
        <v>4</v>
      </c>
      <c r="J681" s="34" t="s">
        <v>168</v>
      </c>
      <c r="K681" s="36">
        <v>200000</v>
      </c>
      <c r="L681" s="36">
        <f>+I681*K681</f>
        <v>800000</v>
      </c>
      <c r="M681" s="189">
        <v>4</v>
      </c>
      <c r="N681" s="189" t="s">
        <v>168</v>
      </c>
      <c r="O681" s="36">
        <v>200000</v>
      </c>
      <c r="P681" s="36">
        <f>+M681*O681</f>
        <v>800000</v>
      </c>
      <c r="Q681" s="58"/>
    </row>
    <row r="682" spans="1:17">
      <c r="A682" s="30"/>
      <c r="B682" s="52"/>
      <c r="C682" s="289" t="s">
        <v>549</v>
      </c>
      <c r="D682" s="289"/>
      <c r="E682" s="289"/>
      <c r="F682" s="289"/>
      <c r="G682" s="289"/>
      <c r="H682" s="289"/>
      <c r="I682" s="38"/>
      <c r="J682" s="38"/>
      <c r="K682" s="39"/>
      <c r="L682" s="39"/>
      <c r="M682" s="191"/>
      <c r="N682" s="191"/>
      <c r="O682" s="39"/>
      <c r="P682" s="39"/>
      <c r="Q682" s="58"/>
    </row>
    <row r="683" spans="1:17">
      <c r="A683" s="274"/>
      <c r="B683" s="278">
        <v>12</v>
      </c>
      <c r="C683" s="291" t="s">
        <v>550</v>
      </c>
      <c r="D683" s="291"/>
      <c r="E683" s="291"/>
      <c r="F683" s="291"/>
      <c r="G683" s="291"/>
      <c r="H683" s="291"/>
      <c r="I683" s="34">
        <v>2</v>
      </c>
      <c r="J683" s="34" t="s">
        <v>182</v>
      </c>
      <c r="K683" s="36">
        <v>4500</v>
      </c>
      <c r="L683" s="36">
        <f>+I683*K683</f>
        <v>9000</v>
      </c>
      <c r="M683" s="189">
        <v>2</v>
      </c>
      <c r="N683" s="189" t="s">
        <v>182</v>
      </c>
      <c r="O683" s="36">
        <v>4500</v>
      </c>
      <c r="P683" s="36">
        <f>+M683*O683</f>
        <v>9000</v>
      </c>
      <c r="Q683" s="58"/>
    </row>
    <row r="684" spans="1:17">
      <c r="A684" s="30"/>
      <c r="B684" s="63"/>
      <c r="C684" s="289" t="s">
        <v>536</v>
      </c>
      <c r="D684" s="289"/>
      <c r="E684" s="289"/>
      <c r="F684" s="289"/>
      <c r="G684" s="289"/>
      <c r="H684" s="289"/>
      <c r="I684" s="38"/>
      <c r="J684" s="38"/>
      <c r="K684" s="39"/>
      <c r="L684" s="39"/>
      <c r="M684" s="191"/>
      <c r="N684" s="191"/>
      <c r="O684" s="39"/>
      <c r="P684" s="39"/>
      <c r="Q684" s="58"/>
    </row>
    <row r="685" spans="1:17">
      <c r="A685" s="274"/>
      <c r="B685" s="285">
        <v>13</v>
      </c>
      <c r="C685" s="290" t="s">
        <v>551</v>
      </c>
      <c r="D685" s="290"/>
      <c r="E685" s="290"/>
      <c r="F685" s="290"/>
      <c r="G685" s="290"/>
      <c r="H685" s="290"/>
      <c r="I685" s="34">
        <v>5</v>
      </c>
      <c r="J685" s="34" t="s">
        <v>249</v>
      </c>
      <c r="K685" s="36">
        <v>90000</v>
      </c>
      <c r="L685" s="36">
        <f>+I685*K685</f>
        <v>450000</v>
      </c>
      <c r="M685" s="189">
        <v>5</v>
      </c>
      <c r="N685" s="189" t="s">
        <v>249</v>
      </c>
      <c r="O685" s="36">
        <v>90000</v>
      </c>
      <c r="P685" s="36">
        <f>+M685*O685</f>
        <v>450000</v>
      </c>
      <c r="Q685" s="58"/>
    </row>
    <row r="686" spans="1:17">
      <c r="A686" s="30"/>
      <c r="B686" s="37"/>
      <c r="C686" s="290" t="s">
        <v>552</v>
      </c>
      <c r="D686" s="290"/>
      <c r="E686" s="290"/>
      <c r="F686" s="290"/>
      <c r="G686" s="290"/>
      <c r="H686" s="290"/>
      <c r="I686" s="38"/>
      <c r="J686" s="38"/>
      <c r="K686" s="39"/>
      <c r="L686" s="39"/>
      <c r="M686" s="191"/>
      <c r="N686" s="191"/>
      <c r="O686" s="39"/>
      <c r="P686" s="39"/>
      <c r="Q686" s="58"/>
    </row>
    <row r="687" spans="1:17">
      <c r="A687" s="274"/>
      <c r="B687" s="288">
        <v>14</v>
      </c>
      <c r="C687" s="291" t="s">
        <v>553</v>
      </c>
      <c r="D687" s="291"/>
      <c r="E687" s="291"/>
      <c r="F687" s="291"/>
      <c r="G687" s="291"/>
      <c r="H687" s="291"/>
      <c r="I687" s="34">
        <v>1</v>
      </c>
      <c r="J687" s="34" t="s">
        <v>182</v>
      </c>
      <c r="K687" s="36">
        <v>8500</v>
      </c>
      <c r="L687" s="36">
        <f>+I687*K687</f>
        <v>8500</v>
      </c>
      <c r="M687" s="189">
        <v>1</v>
      </c>
      <c r="N687" s="189" t="s">
        <v>182</v>
      </c>
      <c r="O687" s="36">
        <v>8500</v>
      </c>
      <c r="P687" s="36">
        <f>+M687*O687</f>
        <v>8500</v>
      </c>
      <c r="Q687" s="58"/>
    </row>
    <row r="688" spans="1:17">
      <c r="A688" s="30"/>
      <c r="B688" s="52"/>
      <c r="C688" s="289" t="s">
        <v>536</v>
      </c>
      <c r="D688" s="289"/>
      <c r="E688" s="289"/>
      <c r="F688" s="289"/>
      <c r="G688" s="289"/>
      <c r="H688" s="289"/>
      <c r="I688" s="38"/>
      <c r="J688" s="38"/>
      <c r="K688" s="39"/>
      <c r="L688" s="39"/>
      <c r="M688" s="191"/>
      <c r="N688" s="191"/>
      <c r="O688" s="39"/>
      <c r="P688" s="39"/>
      <c r="Q688" s="58"/>
    </row>
    <row r="689" spans="1:17">
      <c r="A689" s="274"/>
      <c r="B689" s="278">
        <v>15</v>
      </c>
      <c r="C689" s="290" t="s">
        <v>554</v>
      </c>
      <c r="D689" s="290"/>
      <c r="E689" s="290"/>
      <c r="F689" s="290"/>
      <c r="G689" s="290"/>
      <c r="H689" s="290"/>
      <c r="I689" s="34">
        <v>1</v>
      </c>
      <c r="J689" s="34" t="s">
        <v>182</v>
      </c>
      <c r="K689" s="36">
        <v>4500</v>
      </c>
      <c r="L689" s="36">
        <f>+I689*K689</f>
        <v>4500</v>
      </c>
      <c r="M689" s="189">
        <v>1</v>
      </c>
      <c r="N689" s="189" t="s">
        <v>182</v>
      </c>
      <c r="O689" s="36">
        <v>4500</v>
      </c>
      <c r="P689" s="36">
        <f>+M689*O689</f>
        <v>4500</v>
      </c>
      <c r="Q689" s="58"/>
    </row>
    <row r="690" spans="1:17">
      <c r="A690" s="30"/>
      <c r="B690" s="63"/>
      <c r="C690" s="290" t="s">
        <v>536</v>
      </c>
      <c r="D690" s="290"/>
      <c r="E690" s="290"/>
      <c r="F690" s="290"/>
      <c r="G690" s="290"/>
      <c r="H690" s="290"/>
      <c r="I690" s="38"/>
      <c r="J690" s="38"/>
      <c r="K690" s="39"/>
      <c r="L690" s="39"/>
      <c r="M690" s="191"/>
      <c r="N690" s="191"/>
      <c r="O690" s="39"/>
      <c r="P690" s="39"/>
      <c r="Q690" s="58"/>
    </row>
    <row r="691" spans="1:17">
      <c r="A691" s="274"/>
      <c r="B691" s="285">
        <v>16</v>
      </c>
      <c r="C691" s="291" t="s">
        <v>555</v>
      </c>
      <c r="D691" s="291"/>
      <c r="E691" s="291"/>
      <c r="F691" s="291"/>
      <c r="G691" s="291"/>
      <c r="H691" s="291"/>
      <c r="I691" s="34">
        <v>1</v>
      </c>
      <c r="J691" s="34" t="s">
        <v>182</v>
      </c>
      <c r="K691" s="36">
        <v>2500</v>
      </c>
      <c r="L691" s="36">
        <f>+I691*K691</f>
        <v>2500</v>
      </c>
      <c r="M691" s="189">
        <v>1</v>
      </c>
      <c r="N691" s="189" t="s">
        <v>182</v>
      </c>
      <c r="O691" s="36">
        <v>2750</v>
      </c>
      <c r="P691" s="36">
        <f>+M691*O691</f>
        <v>2750</v>
      </c>
      <c r="Q691" s="58"/>
    </row>
    <row r="692" spans="1:17">
      <c r="A692" s="30"/>
      <c r="B692" s="52"/>
      <c r="C692" s="289" t="s">
        <v>536</v>
      </c>
      <c r="D692" s="289"/>
      <c r="E692" s="289"/>
      <c r="F692" s="289"/>
      <c r="G692" s="289"/>
      <c r="H692" s="289"/>
      <c r="I692" s="38"/>
      <c r="J692" s="38"/>
      <c r="K692" s="39"/>
      <c r="L692" s="39"/>
      <c r="M692" s="191"/>
      <c r="N692" s="191"/>
      <c r="O692" s="39"/>
      <c r="P692" s="39"/>
      <c r="Q692" s="58"/>
    </row>
    <row r="693" spans="1:17">
      <c r="A693" s="4"/>
      <c r="B693" s="285">
        <v>17</v>
      </c>
      <c r="C693" s="290" t="s">
        <v>556</v>
      </c>
      <c r="D693" s="290"/>
      <c r="E693" s="290"/>
      <c r="F693" s="290"/>
      <c r="G693" s="290"/>
      <c r="H693" s="290"/>
      <c r="I693" s="34">
        <f>10000-4000</f>
        <v>6000</v>
      </c>
      <c r="J693" s="34" t="s">
        <v>182</v>
      </c>
      <c r="K693" s="36">
        <v>4500</v>
      </c>
      <c r="L693" s="36">
        <f>+I693*K693</f>
        <v>27000000</v>
      </c>
      <c r="M693" s="189">
        <f>10000-4000</f>
        <v>6000</v>
      </c>
      <c r="N693" s="189" t="s">
        <v>182</v>
      </c>
      <c r="O693" s="36">
        <v>4500</v>
      </c>
      <c r="P693" s="36">
        <f>+M693*O693</f>
        <v>27000000</v>
      </c>
      <c r="Q693" s="58"/>
    </row>
    <row r="694" spans="1:17">
      <c r="A694" s="4"/>
      <c r="B694" s="52"/>
      <c r="C694" s="289" t="s">
        <v>557</v>
      </c>
      <c r="D694" s="289"/>
      <c r="E694" s="289"/>
      <c r="F694" s="289"/>
      <c r="G694" s="289"/>
      <c r="H694" s="289"/>
      <c r="I694" s="38"/>
      <c r="J694" s="38"/>
      <c r="K694" s="39"/>
      <c r="L694" s="39"/>
      <c r="M694" s="191"/>
      <c r="N694" s="191"/>
      <c r="O694" s="39"/>
      <c r="P694" s="39"/>
      <c r="Q694" s="58"/>
    </row>
    <row r="695" spans="1:17">
      <c r="A695" s="30"/>
      <c r="B695" s="288">
        <v>18</v>
      </c>
      <c r="C695" s="290" t="s">
        <v>500</v>
      </c>
      <c r="D695" s="290"/>
      <c r="E695" s="290"/>
      <c r="F695" s="290"/>
      <c r="G695" s="290"/>
      <c r="H695" s="290"/>
      <c r="I695" s="34">
        <v>200</v>
      </c>
      <c r="J695" s="34" t="s">
        <v>182</v>
      </c>
      <c r="K695" s="36">
        <v>12000</v>
      </c>
      <c r="L695" s="36">
        <f>+I695*K695</f>
        <v>2400000</v>
      </c>
      <c r="M695" s="189">
        <v>200</v>
      </c>
      <c r="N695" s="189" t="s">
        <v>182</v>
      </c>
      <c r="O695" s="36">
        <v>12000</v>
      </c>
      <c r="P695" s="36">
        <f>+M695*O695</f>
        <v>2400000</v>
      </c>
      <c r="Q695" s="58"/>
    </row>
    <row r="696" spans="1:17">
      <c r="A696" s="63"/>
      <c r="B696" s="52"/>
      <c r="C696" s="289" t="s">
        <v>558</v>
      </c>
      <c r="D696" s="289"/>
      <c r="E696" s="289"/>
      <c r="F696" s="289"/>
      <c r="G696" s="289"/>
      <c r="H696" s="289"/>
      <c r="I696" s="38"/>
      <c r="J696" s="38"/>
      <c r="K696" s="39"/>
      <c r="L696" s="39"/>
      <c r="M696" s="191"/>
      <c r="N696" s="191"/>
      <c r="O696" s="39"/>
      <c r="P696" s="39"/>
      <c r="Q696" s="58"/>
    </row>
    <row r="697" spans="1:17">
      <c r="A697" s="274"/>
      <c r="B697" s="285">
        <v>19</v>
      </c>
      <c r="C697" s="290" t="s">
        <v>559</v>
      </c>
      <c r="D697" s="290"/>
      <c r="E697" s="290"/>
      <c r="F697" s="290"/>
      <c r="G697" s="290"/>
      <c r="H697" s="290"/>
      <c r="I697" s="50">
        <v>600</v>
      </c>
      <c r="J697" s="83" t="s">
        <v>168</v>
      </c>
      <c r="K697" s="50">
        <v>4550</v>
      </c>
      <c r="L697" s="84">
        <f>+I697*K697</f>
        <v>2730000</v>
      </c>
      <c r="M697" s="193">
        <v>600</v>
      </c>
      <c r="N697" s="200" t="s">
        <v>168</v>
      </c>
      <c r="O697" s="193">
        <v>4550</v>
      </c>
      <c r="P697" s="84">
        <f>+M697*O697</f>
        <v>2730000</v>
      </c>
      <c r="Q697" s="58"/>
    </row>
    <row r="698" spans="1:17">
      <c r="A698" s="30"/>
      <c r="B698" s="37"/>
      <c r="C698" s="290" t="s">
        <v>557</v>
      </c>
      <c r="D698" s="290"/>
      <c r="E698" s="290"/>
      <c r="F698" s="290"/>
      <c r="G698" s="290"/>
      <c r="H698" s="290"/>
      <c r="I698" s="51"/>
      <c r="J698" s="85"/>
      <c r="K698" s="51"/>
      <c r="L698" s="58"/>
      <c r="M698" s="194"/>
      <c r="N698" s="201"/>
      <c r="O698" s="194"/>
      <c r="P698" s="58"/>
      <c r="Q698" s="58"/>
    </row>
    <row r="699" spans="1:17">
      <c r="A699" s="274"/>
      <c r="B699" s="288">
        <v>20</v>
      </c>
      <c r="C699" s="291" t="s">
        <v>559</v>
      </c>
      <c r="D699" s="291"/>
      <c r="E699" s="291"/>
      <c r="F699" s="291"/>
      <c r="G699" s="291"/>
      <c r="H699" s="291"/>
      <c r="I699" s="50">
        <v>300</v>
      </c>
      <c r="J699" s="83" t="s">
        <v>168</v>
      </c>
      <c r="K699" s="50">
        <v>5500</v>
      </c>
      <c r="L699" s="84">
        <f>+I699*K699</f>
        <v>1650000</v>
      </c>
      <c r="M699" s="193">
        <v>300</v>
      </c>
      <c r="N699" s="200" t="s">
        <v>168</v>
      </c>
      <c r="O699" s="193">
        <v>5500</v>
      </c>
      <c r="P699" s="84">
        <f>+M699*O699</f>
        <v>1650000</v>
      </c>
      <c r="Q699" s="58"/>
    </row>
    <row r="700" spans="1:17">
      <c r="A700" s="30"/>
      <c r="B700" s="52"/>
      <c r="C700" s="289" t="s">
        <v>552</v>
      </c>
      <c r="D700" s="289"/>
      <c r="E700" s="289"/>
      <c r="F700" s="289"/>
      <c r="G700" s="289"/>
      <c r="H700" s="289"/>
      <c r="I700" s="51"/>
      <c r="J700" s="85"/>
      <c r="K700" s="51"/>
      <c r="L700" s="58"/>
      <c r="M700" s="194"/>
      <c r="N700" s="201"/>
      <c r="O700" s="194"/>
      <c r="P700" s="58"/>
      <c r="Q700" s="58"/>
    </row>
    <row r="701" spans="1:17">
      <c r="A701" s="274"/>
      <c r="B701" s="288">
        <v>21</v>
      </c>
      <c r="C701" s="290" t="s">
        <v>560</v>
      </c>
      <c r="D701" s="290"/>
      <c r="E701" s="290"/>
      <c r="F701" s="290"/>
      <c r="G701" s="290"/>
      <c r="H701" s="290"/>
      <c r="I701" s="50">
        <v>300</v>
      </c>
      <c r="J701" s="83" t="s">
        <v>168</v>
      </c>
      <c r="K701" s="50">
        <v>3420</v>
      </c>
      <c r="L701" s="84">
        <f>+I701*K701</f>
        <v>1026000</v>
      </c>
      <c r="M701" s="193">
        <v>300</v>
      </c>
      <c r="N701" s="200" t="s">
        <v>168</v>
      </c>
      <c r="O701" s="193">
        <v>3420</v>
      </c>
      <c r="P701" s="84">
        <f>+M701*O701</f>
        <v>1026000</v>
      </c>
      <c r="Q701" s="58"/>
    </row>
    <row r="702" spans="1:17">
      <c r="A702" s="30"/>
      <c r="B702" s="52"/>
      <c r="C702" s="290" t="s">
        <v>557</v>
      </c>
      <c r="D702" s="290"/>
      <c r="E702" s="290"/>
      <c r="F702" s="290"/>
      <c r="G702" s="290"/>
      <c r="H702" s="290"/>
      <c r="I702" s="51"/>
      <c r="J702" s="85"/>
      <c r="K702" s="51"/>
      <c r="L702" s="58"/>
      <c r="M702" s="194"/>
      <c r="N702" s="201"/>
      <c r="O702" s="194"/>
      <c r="P702" s="58"/>
      <c r="Q702" s="58"/>
    </row>
    <row r="703" spans="1:17">
      <c r="A703" s="274"/>
      <c r="B703" s="285">
        <v>22</v>
      </c>
      <c r="C703" s="291" t="s">
        <v>560</v>
      </c>
      <c r="D703" s="291"/>
      <c r="E703" s="291"/>
      <c r="F703" s="291"/>
      <c r="G703" s="291"/>
      <c r="H703" s="291"/>
      <c r="I703" s="50">
        <v>500</v>
      </c>
      <c r="J703" s="83" t="s">
        <v>168</v>
      </c>
      <c r="K703" s="50">
        <v>3550</v>
      </c>
      <c r="L703" s="84">
        <f>+I703*K703</f>
        <v>1775000</v>
      </c>
      <c r="M703" s="193">
        <v>500</v>
      </c>
      <c r="N703" s="200" t="s">
        <v>168</v>
      </c>
      <c r="O703" s="193">
        <v>3550</v>
      </c>
      <c r="P703" s="84">
        <f>+M703*O703</f>
        <v>1775000</v>
      </c>
      <c r="Q703" s="58"/>
    </row>
    <row r="704" spans="1:17">
      <c r="A704" s="30"/>
      <c r="B704" s="37"/>
      <c r="C704" s="289" t="s">
        <v>552</v>
      </c>
      <c r="D704" s="289"/>
      <c r="E704" s="289"/>
      <c r="F704" s="289"/>
      <c r="G704" s="289"/>
      <c r="H704" s="289"/>
      <c r="I704" s="51"/>
      <c r="J704" s="85"/>
      <c r="K704" s="51"/>
      <c r="L704" s="58"/>
      <c r="M704" s="194"/>
      <c r="N704" s="201"/>
      <c r="O704" s="194"/>
      <c r="P704" s="58"/>
      <c r="Q704" s="58"/>
    </row>
    <row r="705" spans="1:17">
      <c r="A705" s="274"/>
      <c r="B705" s="288">
        <v>23</v>
      </c>
      <c r="C705" s="290" t="s">
        <v>561</v>
      </c>
      <c r="D705" s="290"/>
      <c r="E705" s="290"/>
      <c r="F705" s="290"/>
      <c r="G705" s="290"/>
      <c r="H705" s="290"/>
      <c r="I705" s="50">
        <v>50</v>
      </c>
      <c r="J705" s="83" t="s">
        <v>168</v>
      </c>
      <c r="K705" s="50">
        <v>1500</v>
      </c>
      <c r="L705" s="84">
        <f>+I705*K705</f>
        <v>75000</v>
      </c>
      <c r="M705" s="193">
        <v>50</v>
      </c>
      <c r="N705" s="200" t="s">
        <v>168</v>
      </c>
      <c r="O705" s="193">
        <v>1500</v>
      </c>
      <c r="P705" s="84">
        <f>+M705*O705</f>
        <v>75000</v>
      </c>
      <c r="Q705" s="58"/>
    </row>
    <row r="706" spans="1:17">
      <c r="A706" s="30"/>
      <c r="B706" s="52"/>
      <c r="C706" s="290" t="s">
        <v>552</v>
      </c>
      <c r="D706" s="290"/>
      <c r="E706" s="290"/>
      <c r="F706" s="290"/>
      <c r="G706" s="290"/>
      <c r="H706" s="290"/>
      <c r="I706" s="51"/>
      <c r="J706" s="85"/>
      <c r="K706" s="51"/>
      <c r="L706" s="58"/>
      <c r="M706" s="194"/>
      <c r="N706" s="201"/>
      <c r="O706" s="194"/>
      <c r="P706" s="58"/>
      <c r="Q706" s="58"/>
    </row>
    <row r="707" spans="1:17">
      <c r="A707" s="274"/>
      <c r="B707" s="288">
        <v>24</v>
      </c>
      <c r="C707" s="291" t="s">
        <v>562</v>
      </c>
      <c r="D707" s="291"/>
      <c r="E707" s="291"/>
      <c r="F707" s="291"/>
      <c r="G707" s="291"/>
      <c r="H707" s="291"/>
      <c r="I707" s="50">
        <v>250</v>
      </c>
      <c r="J707" s="83" t="s">
        <v>168</v>
      </c>
      <c r="K707" s="50">
        <v>2750</v>
      </c>
      <c r="L707" s="84">
        <f>+I707*K707</f>
        <v>687500</v>
      </c>
      <c r="M707" s="193">
        <v>250</v>
      </c>
      <c r="N707" s="200" t="s">
        <v>168</v>
      </c>
      <c r="O707" s="193">
        <v>2750</v>
      </c>
      <c r="P707" s="84">
        <f>+M707*O707</f>
        <v>687500</v>
      </c>
      <c r="Q707" s="58"/>
    </row>
    <row r="708" spans="1:17">
      <c r="A708" s="30"/>
      <c r="B708" s="52"/>
      <c r="C708" s="289" t="s">
        <v>557</v>
      </c>
      <c r="D708" s="289"/>
      <c r="E708" s="289"/>
      <c r="F708" s="289"/>
      <c r="G708" s="289"/>
      <c r="H708" s="289"/>
      <c r="I708" s="51"/>
      <c r="J708" s="85"/>
      <c r="K708" s="51"/>
      <c r="L708" s="58"/>
      <c r="M708" s="194"/>
      <c r="N708" s="201"/>
      <c r="O708" s="194"/>
      <c r="P708" s="58"/>
      <c r="Q708" s="58"/>
    </row>
    <row r="709" spans="1:17">
      <c r="A709" s="274"/>
      <c r="B709" s="285">
        <v>25</v>
      </c>
      <c r="C709" s="290" t="s">
        <v>562</v>
      </c>
      <c r="D709" s="290"/>
      <c r="E709" s="290"/>
      <c r="F709" s="290"/>
      <c r="G709" s="290"/>
      <c r="H709" s="290"/>
      <c r="I709" s="50">
        <v>500</v>
      </c>
      <c r="J709" s="83" t="s">
        <v>168</v>
      </c>
      <c r="K709" s="50">
        <v>1800</v>
      </c>
      <c r="L709" s="84">
        <f>+I709*K709</f>
        <v>900000</v>
      </c>
      <c r="M709" s="193">
        <v>500</v>
      </c>
      <c r="N709" s="200" t="s">
        <v>168</v>
      </c>
      <c r="O709" s="193">
        <v>1800</v>
      </c>
      <c r="P709" s="84">
        <f>+M709*O709</f>
        <v>900000</v>
      </c>
      <c r="Q709" s="58"/>
    </row>
    <row r="710" spans="1:17">
      <c r="A710" s="30"/>
      <c r="B710" s="37"/>
      <c r="C710" s="290" t="s">
        <v>552</v>
      </c>
      <c r="D710" s="290"/>
      <c r="E710" s="290"/>
      <c r="F710" s="290"/>
      <c r="G710" s="290"/>
      <c r="H710" s="290"/>
      <c r="I710" s="51"/>
      <c r="J710" s="85"/>
      <c r="K710" s="51"/>
      <c r="L710" s="58"/>
      <c r="M710" s="194"/>
      <c r="N710" s="201"/>
      <c r="O710" s="194"/>
      <c r="P710" s="58"/>
      <c r="Q710" s="58"/>
    </row>
    <row r="711" spans="1:17">
      <c r="A711" s="274"/>
      <c r="B711" s="288">
        <v>26</v>
      </c>
      <c r="C711" s="291" t="s">
        <v>563</v>
      </c>
      <c r="D711" s="291"/>
      <c r="E711" s="291"/>
      <c r="F711" s="291"/>
      <c r="G711" s="291"/>
      <c r="H711" s="291"/>
      <c r="I711" s="50">
        <v>500</v>
      </c>
      <c r="J711" s="83" t="s">
        <v>168</v>
      </c>
      <c r="K711" s="50">
        <v>7100</v>
      </c>
      <c r="L711" s="84">
        <f t="shared" ref="L711:L773" si="357">+I711*K711</f>
        <v>3550000</v>
      </c>
      <c r="M711" s="193">
        <v>500</v>
      </c>
      <c r="N711" s="200" t="s">
        <v>168</v>
      </c>
      <c r="O711" s="193">
        <v>7100</v>
      </c>
      <c r="P711" s="84">
        <f t="shared" ref="P711" si="358">+M711*O711</f>
        <v>3550000</v>
      </c>
      <c r="Q711" s="58"/>
    </row>
    <row r="712" spans="1:17">
      <c r="A712" s="30"/>
      <c r="B712" s="52"/>
      <c r="C712" s="289" t="s">
        <v>557</v>
      </c>
      <c r="D712" s="289"/>
      <c r="E712" s="289"/>
      <c r="F712" s="289"/>
      <c r="G712" s="289"/>
      <c r="H712" s="289"/>
      <c r="I712" s="51"/>
      <c r="J712" s="85"/>
      <c r="K712" s="51"/>
      <c r="L712" s="86"/>
      <c r="M712" s="194"/>
      <c r="N712" s="201"/>
      <c r="O712" s="194"/>
      <c r="P712" s="86"/>
      <c r="Q712" s="58"/>
    </row>
    <row r="713" spans="1:17">
      <c r="A713" s="274"/>
      <c r="B713" s="288">
        <v>27</v>
      </c>
      <c r="C713" s="290" t="s">
        <v>563</v>
      </c>
      <c r="D713" s="290"/>
      <c r="E713" s="290"/>
      <c r="F713" s="290"/>
      <c r="G713" s="290"/>
      <c r="H713" s="290"/>
      <c r="I713" s="50">
        <v>400</v>
      </c>
      <c r="J713" s="83" t="s">
        <v>168</v>
      </c>
      <c r="K713" s="50">
        <v>7100</v>
      </c>
      <c r="L713" s="58">
        <f t="shared" si="357"/>
        <v>2840000</v>
      </c>
      <c r="M713" s="193">
        <v>400</v>
      </c>
      <c r="N713" s="200" t="s">
        <v>168</v>
      </c>
      <c r="O713" s="193">
        <v>7100</v>
      </c>
      <c r="P713" s="58">
        <f t="shared" ref="P713" si="359">+M713*O713</f>
        <v>2840000</v>
      </c>
      <c r="Q713" s="58"/>
    </row>
    <row r="714" spans="1:17">
      <c r="A714" s="30"/>
      <c r="B714" s="52"/>
      <c r="C714" s="290" t="s">
        <v>552</v>
      </c>
      <c r="D714" s="290"/>
      <c r="E714" s="290"/>
      <c r="F714" s="290"/>
      <c r="G714" s="290"/>
      <c r="H714" s="290"/>
      <c r="I714" s="51"/>
      <c r="J714" s="85"/>
      <c r="K714" s="51"/>
      <c r="L714" s="86"/>
      <c r="M714" s="194"/>
      <c r="N714" s="201"/>
      <c r="O714" s="194"/>
      <c r="P714" s="86"/>
      <c r="Q714" s="58"/>
    </row>
    <row r="715" spans="1:17">
      <c r="A715" s="274"/>
      <c r="B715" s="285">
        <v>28</v>
      </c>
      <c r="C715" s="291" t="s">
        <v>564</v>
      </c>
      <c r="D715" s="291"/>
      <c r="E715" s="291"/>
      <c r="F715" s="291"/>
      <c r="G715" s="291"/>
      <c r="H715" s="291"/>
      <c r="I715" s="50">
        <v>100</v>
      </c>
      <c r="J715" s="83" t="s">
        <v>168</v>
      </c>
      <c r="K715" s="50">
        <v>19150</v>
      </c>
      <c r="L715" s="58">
        <f t="shared" si="357"/>
        <v>1915000</v>
      </c>
      <c r="M715" s="193">
        <v>100</v>
      </c>
      <c r="N715" s="200" t="s">
        <v>168</v>
      </c>
      <c r="O715" s="193">
        <v>19150</v>
      </c>
      <c r="P715" s="58">
        <f t="shared" ref="P715" si="360">+M715*O715</f>
        <v>1915000</v>
      </c>
      <c r="Q715" s="58"/>
    </row>
    <row r="716" spans="1:17">
      <c r="A716" s="30"/>
      <c r="B716" s="37"/>
      <c r="C716" s="289" t="s">
        <v>552</v>
      </c>
      <c r="D716" s="289"/>
      <c r="E716" s="289"/>
      <c r="F716" s="289"/>
      <c r="G716" s="289"/>
      <c r="H716" s="289"/>
      <c r="I716" s="51"/>
      <c r="J716" s="85"/>
      <c r="K716" s="51"/>
      <c r="L716" s="86"/>
      <c r="M716" s="194"/>
      <c r="N716" s="201"/>
      <c r="O716" s="194"/>
      <c r="P716" s="86"/>
      <c r="Q716" s="58"/>
    </row>
    <row r="717" spans="1:17">
      <c r="A717" s="274"/>
      <c r="B717" s="288">
        <v>29</v>
      </c>
      <c r="C717" s="290" t="s">
        <v>565</v>
      </c>
      <c r="D717" s="290"/>
      <c r="E717" s="290"/>
      <c r="F717" s="290"/>
      <c r="G717" s="290"/>
      <c r="H717" s="290"/>
      <c r="I717" s="50">
        <v>25</v>
      </c>
      <c r="J717" s="83" t="s">
        <v>168</v>
      </c>
      <c r="K717" s="50">
        <v>19150</v>
      </c>
      <c r="L717" s="58">
        <f t="shared" si="357"/>
        <v>478750</v>
      </c>
      <c r="M717" s="193">
        <v>25</v>
      </c>
      <c r="N717" s="200" t="s">
        <v>168</v>
      </c>
      <c r="O717" s="193">
        <v>19150</v>
      </c>
      <c r="P717" s="58">
        <f t="shared" ref="P717" si="361">+M717*O717</f>
        <v>478750</v>
      </c>
      <c r="Q717" s="58"/>
    </row>
    <row r="718" spans="1:17">
      <c r="A718" s="30"/>
      <c r="B718" s="52"/>
      <c r="C718" s="290" t="s">
        <v>557</v>
      </c>
      <c r="D718" s="290"/>
      <c r="E718" s="290"/>
      <c r="F718" s="290"/>
      <c r="G718" s="290"/>
      <c r="H718" s="290"/>
      <c r="I718" s="51"/>
      <c r="J718" s="85"/>
      <c r="K718" s="51"/>
      <c r="L718" s="86"/>
      <c r="M718" s="194"/>
      <c r="N718" s="201"/>
      <c r="O718" s="194"/>
      <c r="P718" s="86"/>
      <c r="Q718" s="58"/>
    </row>
    <row r="719" spans="1:17">
      <c r="A719" s="274"/>
      <c r="B719" s="288">
        <v>30</v>
      </c>
      <c r="C719" s="291" t="s">
        <v>566</v>
      </c>
      <c r="D719" s="291"/>
      <c r="E719" s="291"/>
      <c r="F719" s="291"/>
      <c r="G719" s="291"/>
      <c r="H719" s="291"/>
      <c r="I719" s="50">
        <v>1500</v>
      </c>
      <c r="J719" s="83" t="s">
        <v>567</v>
      </c>
      <c r="K719" s="50">
        <v>105</v>
      </c>
      <c r="L719" s="58">
        <f t="shared" si="357"/>
        <v>157500</v>
      </c>
      <c r="M719" s="193">
        <v>1500</v>
      </c>
      <c r="N719" s="200" t="s">
        <v>567</v>
      </c>
      <c r="O719" s="193">
        <v>105</v>
      </c>
      <c r="P719" s="58">
        <f t="shared" ref="P719" si="362">+M719*O719</f>
        <v>157500</v>
      </c>
      <c r="Q719" s="58"/>
    </row>
    <row r="720" spans="1:17">
      <c r="A720" s="30"/>
      <c r="B720" s="52"/>
      <c r="C720" s="289" t="s">
        <v>552</v>
      </c>
      <c r="D720" s="289"/>
      <c r="E720" s="289"/>
      <c r="F720" s="289"/>
      <c r="G720" s="289"/>
      <c r="H720" s="289"/>
      <c r="I720" s="51"/>
      <c r="J720" s="85"/>
      <c r="K720" s="51"/>
      <c r="L720" s="86"/>
      <c r="M720" s="194"/>
      <c r="N720" s="201"/>
      <c r="O720" s="194"/>
      <c r="P720" s="86"/>
      <c r="Q720" s="58"/>
    </row>
    <row r="721" spans="1:17">
      <c r="A721" s="274"/>
      <c r="B721" s="285">
        <v>31</v>
      </c>
      <c r="C721" s="290" t="s">
        <v>568</v>
      </c>
      <c r="D721" s="290"/>
      <c r="E721" s="290"/>
      <c r="F721" s="290"/>
      <c r="G721" s="290"/>
      <c r="H721" s="290"/>
      <c r="I721" s="50">
        <v>50</v>
      </c>
      <c r="J721" s="83" t="s">
        <v>257</v>
      </c>
      <c r="K721" s="50">
        <v>45000</v>
      </c>
      <c r="L721" s="58">
        <f t="shared" si="357"/>
        <v>2250000</v>
      </c>
      <c r="M721" s="193">
        <v>50</v>
      </c>
      <c r="N721" s="200" t="s">
        <v>257</v>
      </c>
      <c r="O721" s="193">
        <v>45000</v>
      </c>
      <c r="P721" s="58">
        <f t="shared" ref="P721" si="363">+M721*O721</f>
        <v>2250000</v>
      </c>
      <c r="Q721" s="58"/>
    </row>
    <row r="722" spans="1:17">
      <c r="A722" s="30"/>
      <c r="B722" s="37"/>
      <c r="C722" s="290" t="s">
        <v>552</v>
      </c>
      <c r="D722" s="290"/>
      <c r="E722" s="290"/>
      <c r="F722" s="290"/>
      <c r="G722" s="290"/>
      <c r="H722" s="290"/>
      <c r="I722" s="51"/>
      <c r="J722" s="85"/>
      <c r="K722" s="51"/>
      <c r="L722" s="87"/>
      <c r="M722" s="194"/>
      <c r="N722" s="201"/>
      <c r="O722" s="194"/>
      <c r="P722" s="87"/>
      <c r="Q722" s="58"/>
    </row>
    <row r="723" spans="1:17">
      <c r="A723" s="274"/>
      <c r="B723" s="288">
        <v>32</v>
      </c>
      <c r="C723" s="291" t="s">
        <v>569</v>
      </c>
      <c r="D723" s="291"/>
      <c r="E723" s="291"/>
      <c r="F723" s="291"/>
      <c r="G723" s="291"/>
      <c r="H723" s="291"/>
      <c r="I723" s="50">
        <v>400</v>
      </c>
      <c r="J723" s="83" t="s">
        <v>168</v>
      </c>
      <c r="K723" s="50">
        <v>6500</v>
      </c>
      <c r="L723" s="58">
        <f t="shared" si="357"/>
        <v>2600000</v>
      </c>
      <c r="M723" s="193">
        <v>400</v>
      </c>
      <c r="N723" s="200" t="s">
        <v>168</v>
      </c>
      <c r="O723" s="193">
        <v>6500</v>
      </c>
      <c r="P723" s="58">
        <f t="shared" ref="P723" si="364">+M723*O723</f>
        <v>2600000</v>
      </c>
      <c r="Q723" s="58"/>
    </row>
    <row r="724" spans="1:17">
      <c r="A724" s="30"/>
      <c r="B724" s="52"/>
      <c r="C724" s="289" t="s">
        <v>557</v>
      </c>
      <c r="D724" s="289"/>
      <c r="E724" s="289"/>
      <c r="F724" s="289"/>
      <c r="G724" s="289"/>
      <c r="H724" s="289"/>
      <c r="I724" s="51"/>
      <c r="J724" s="85"/>
      <c r="K724" s="51"/>
      <c r="L724" s="87"/>
      <c r="M724" s="194"/>
      <c r="N724" s="201"/>
      <c r="O724" s="194"/>
      <c r="P724" s="87"/>
      <c r="Q724" s="58"/>
    </row>
    <row r="725" spans="1:17">
      <c r="A725" s="274"/>
      <c r="B725" s="288">
        <v>33</v>
      </c>
      <c r="C725" s="290" t="s">
        <v>563</v>
      </c>
      <c r="D725" s="290"/>
      <c r="E725" s="290"/>
      <c r="F725" s="290"/>
      <c r="G725" s="290"/>
      <c r="H725" s="290"/>
      <c r="I725" s="50">
        <v>600</v>
      </c>
      <c r="J725" s="83" t="s">
        <v>168</v>
      </c>
      <c r="K725" s="50">
        <v>6500</v>
      </c>
      <c r="L725" s="58">
        <f t="shared" si="357"/>
        <v>3900000</v>
      </c>
      <c r="M725" s="193">
        <v>600</v>
      </c>
      <c r="N725" s="200" t="s">
        <v>168</v>
      </c>
      <c r="O725" s="193">
        <v>6500</v>
      </c>
      <c r="P725" s="58">
        <f t="shared" ref="P725" si="365">+M725*O725</f>
        <v>3900000</v>
      </c>
      <c r="Q725" s="58"/>
    </row>
    <row r="726" spans="1:17">
      <c r="A726" s="30"/>
      <c r="B726" s="52"/>
      <c r="C726" s="290" t="s">
        <v>552</v>
      </c>
      <c r="D726" s="290"/>
      <c r="E726" s="290"/>
      <c r="F726" s="290"/>
      <c r="G726" s="290"/>
      <c r="H726" s="290"/>
      <c r="I726" s="51"/>
      <c r="J726" s="85"/>
      <c r="K726" s="51"/>
      <c r="L726" s="87"/>
      <c r="M726" s="194"/>
      <c r="N726" s="201"/>
      <c r="O726" s="194"/>
      <c r="P726" s="87"/>
      <c r="Q726" s="58"/>
    </row>
    <row r="727" spans="1:17">
      <c r="A727" s="274"/>
      <c r="B727" s="285">
        <v>34</v>
      </c>
      <c r="C727" s="291" t="s">
        <v>564</v>
      </c>
      <c r="D727" s="291"/>
      <c r="E727" s="291"/>
      <c r="F727" s="291"/>
      <c r="G727" s="291"/>
      <c r="H727" s="291"/>
      <c r="I727" s="50">
        <v>40</v>
      </c>
      <c r="J727" s="83" t="s">
        <v>168</v>
      </c>
      <c r="K727" s="50">
        <v>13000</v>
      </c>
      <c r="L727" s="58">
        <f t="shared" si="357"/>
        <v>520000</v>
      </c>
      <c r="M727" s="193">
        <v>40</v>
      </c>
      <c r="N727" s="200" t="s">
        <v>168</v>
      </c>
      <c r="O727" s="193">
        <v>13000</v>
      </c>
      <c r="P727" s="58">
        <f t="shared" ref="P727" si="366">+M727*O727</f>
        <v>520000</v>
      </c>
      <c r="Q727" s="58"/>
    </row>
    <row r="728" spans="1:17">
      <c r="A728" s="30"/>
      <c r="B728" s="37"/>
      <c r="C728" s="289" t="s">
        <v>552</v>
      </c>
      <c r="D728" s="289"/>
      <c r="E728" s="289"/>
      <c r="F728" s="289"/>
      <c r="G728" s="289"/>
      <c r="H728" s="289"/>
      <c r="I728" s="51"/>
      <c r="J728" s="85"/>
      <c r="K728" s="51"/>
      <c r="L728" s="87"/>
      <c r="M728" s="194"/>
      <c r="N728" s="201"/>
      <c r="O728" s="194"/>
      <c r="P728" s="87"/>
      <c r="Q728" s="58"/>
    </row>
    <row r="729" spans="1:17">
      <c r="A729" s="274"/>
      <c r="B729" s="288">
        <v>35</v>
      </c>
      <c r="C729" s="290" t="s">
        <v>565</v>
      </c>
      <c r="D729" s="290"/>
      <c r="E729" s="290"/>
      <c r="F729" s="290"/>
      <c r="G729" s="290"/>
      <c r="H729" s="290"/>
      <c r="I729" s="50">
        <v>400</v>
      </c>
      <c r="J729" s="83" t="s">
        <v>168</v>
      </c>
      <c r="K729" s="50">
        <v>13000</v>
      </c>
      <c r="L729" s="58">
        <f t="shared" si="357"/>
        <v>5200000</v>
      </c>
      <c r="M729" s="193">
        <v>400</v>
      </c>
      <c r="N729" s="200" t="s">
        <v>168</v>
      </c>
      <c r="O729" s="193">
        <v>13000</v>
      </c>
      <c r="P729" s="58">
        <f t="shared" ref="P729" si="367">+M729*O729</f>
        <v>5200000</v>
      </c>
      <c r="Q729" s="58"/>
    </row>
    <row r="730" spans="1:17">
      <c r="A730" s="30"/>
      <c r="B730" s="52"/>
      <c r="C730" s="290" t="s">
        <v>557</v>
      </c>
      <c r="D730" s="290"/>
      <c r="E730" s="290"/>
      <c r="F730" s="290"/>
      <c r="G730" s="290"/>
      <c r="H730" s="290"/>
      <c r="I730" s="51"/>
      <c r="J730" s="85"/>
      <c r="K730" s="51"/>
      <c r="L730" s="86"/>
      <c r="M730" s="194"/>
      <c r="N730" s="201"/>
      <c r="O730" s="194"/>
      <c r="P730" s="86"/>
      <c r="Q730" s="58"/>
    </row>
    <row r="731" spans="1:17">
      <c r="A731" s="274"/>
      <c r="B731" s="288">
        <v>36</v>
      </c>
      <c r="C731" s="291" t="s">
        <v>566</v>
      </c>
      <c r="D731" s="291"/>
      <c r="E731" s="291"/>
      <c r="F731" s="291"/>
      <c r="G731" s="291"/>
      <c r="H731" s="291"/>
      <c r="I731" s="50">
        <v>3000</v>
      </c>
      <c r="J731" s="83" t="s">
        <v>567</v>
      </c>
      <c r="K731" s="50">
        <v>105</v>
      </c>
      <c r="L731" s="58">
        <f t="shared" si="357"/>
        <v>315000</v>
      </c>
      <c r="M731" s="193">
        <v>3000</v>
      </c>
      <c r="N731" s="200" t="s">
        <v>567</v>
      </c>
      <c r="O731" s="193">
        <v>105</v>
      </c>
      <c r="P731" s="58">
        <f t="shared" ref="P731" si="368">+M731*O731</f>
        <v>315000</v>
      </c>
      <c r="Q731" s="58"/>
    </row>
    <row r="732" spans="1:17">
      <c r="A732" s="30"/>
      <c r="B732" s="52"/>
      <c r="C732" s="289" t="s">
        <v>552</v>
      </c>
      <c r="D732" s="289"/>
      <c r="E732" s="289"/>
      <c r="F732" s="289"/>
      <c r="G732" s="289"/>
      <c r="H732" s="289"/>
      <c r="I732" s="51"/>
      <c r="J732" s="85"/>
      <c r="K732" s="51"/>
      <c r="L732" s="86"/>
      <c r="M732" s="194"/>
      <c r="N732" s="201"/>
      <c r="O732" s="194"/>
      <c r="P732" s="86"/>
      <c r="Q732" s="58"/>
    </row>
    <row r="733" spans="1:17">
      <c r="A733" s="274"/>
      <c r="B733" s="285">
        <v>37</v>
      </c>
      <c r="C733" s="290" t="s">
        <v>568</v>
      </c>
      <c r="D733" s="290"/>
      <c r="E733" s="290"/>
      <c r="F733" s="290"/>
      <c r="G733" s="290"/>
      <c r="H733" s="290"/>
      <c r="I733" s="50">
        <v>50</v>
      </c>
      <c r="J733" s="83" t="s">
        <v>257</v>
      </c>
      <c r="K733" s="50">
        <v>33000</v>
      </c>
      <c r="L733" s="58">
        <f t="shared" si="357"/>
        <v>1650000</v>
      </c>
      <c r="M733" s="193">
        <v>50</v>
      </c>
      <c r="N733" s="200" t="s">
        <v>257</v>
      </c>
      <c r="O733" s="193">
        <v>33000</v>
      </c>
      <c r="P733" s="58">
        <f t="shared" ref="P733" si="369">+M733*O733</f>
        <v>1650000</v>
      </c>
      <c r="Q733" s="58"/>
    </row>
    <row r="734" spans="1:17">
      <c r="A734" s="30"/>
      <c r="B734" s="37"/>
      <c r="C734" s="290" t="s">
        <v>552</v>
      </c>
      <c r="D734" s="290"/>
      <c r="E734" s="290"/>
      <c r="F734" s="290"/>
      <c r="G734" s="290"/>
      <c r="H734" s="290"/>
      <c r="I734" s="51"/>
      <c r="J734" s="85"/>
      <c r="K734" s="51"/>
      <c r="L734" s="86"/>
      <c r="M734" s="194"/>
      <c r="N734" s="201"/>
      <c r="O734" s="194"/>
      <c r="P734" s="86"/>
      <c r="Q734" s="58"/>
    </row>
    <row r="735" spans="1:17">
      <c r="A735" s="274"/>
      <c r="B735" s="288">
        <v>38</v>
      </c>
      <c r="C735" s="291" t="s">
        <v>569</v>
      </c>
      <c r="D735" s="291"/>
      <c r="E735" s="291"/>
      <c r="F735" s="291"/>
      <c r="G735" s="291"/>
      <c r="H735" s="291"/>
      <c r="I735" s="50">
        <v>600</v>
      </c>
      <c r="J735" s="83" t="s">
        <v>168</v>
      </c>
      <c r="K735" s="50">
        <v>8500</v>
      </c>
      <c r="L735" s="58">
        <f t="shared" si="357"/>
        <v>5100000</v>
      </c>
      <c r="M735" s="193">
        <v>600</v>
      </c>
      <c r="N735" s="200" t="s">
        <v>168</v>
      </c>
      <c r="O735" s="193">
        <v>8500</v>
      </c>
      <c r="P735" s="58">
        <f t="shared" ref="P735" si="370">+M735*O735</f>
        <v>5100000</v>
      </c>
      <c r="Q735" s="58"/>
    </row>
    <row r="736" spans="1:17">
      <c r="A736" s="30"/>
      <c r="B736" s="52"/>
      <c r="C736" s="289" t="s">
        <v>557</v>
      </c>
      <c r="D736" s="289"/>
      <c r="E736" s="289"/>
      <c r="F736" s="289"/>
      <c r="G736" s="289"/>
      <c r="H736" s="289"/>
      <c r="I736" s="51"/>
      <c r="J736" s="85"/>
      <c r="K736" s="51"/>
      <c r="L736" s="86"/>
      <c r="M736" s="194"/>
      <c r="N736" s="201"/>
      <c r="O736" s="194"/>
      <c r="P736" s="86"/>
      <c r="Q736" s="58"/>
    </row>
    <row r="737" spans="1:17">
      <c r="A737" s="274"/>
      <c r="B737" s="288">
        <v>39</v>
      </c>
      <c r="C737" s="290" t="s">
        <v>570</v>
      </c>
      <c r="D737" s="290"/>
      <c r="E737" s="290"/>
      <c r="F737" s="290"/>
      <c r="G737" s="290"/>
      <c r="H737" s="290"/>
      <c r="I737" s="50">
        <v>600</v>
      </c>
      <c r="J737" s="83" t="s">
        <v>168</v>
      </c>
      <c r="K737" s="50">
        <v>9500</v>
      </c>
      <c r="L737" s="58">
        <f t="shared" si="357"/>
        <v>5700000</v>
      </c>
      <c r="M737" s="193">
        <v>600</v>
      </c>
      <c r="N737" s="200" t="s">
        <v>168</v>
      </c>
      <c r="O737" s="193">
        <v>9500</v>
      </c>
      <c r="P737" s="58">
        <f t="shared" ref="P737" si="371">+M737*O737</f>
        <v>5700000</v>
      </c>
      <c r="Q737" s="58"/>
    </row>
    <row r="738" spans="1:17">
      <c r="A738" s="30"/>
      <c r="B738" s="52"/>
      <c r="C738" s="290" t="s">
        <v>557</v>
      </c>
      <c r="D738" s="290"/>
      <c r="E738" s="290"/>
      <c r="F738" s="290"/>
      <c r="G738" s="290"/>
      <c r="H738" s="290"/>
      <c r="I738" s="51"/>
      <c r="J738" s="85"/>
      <c r="K738" s="51"/>
      <c r="L738" s="86"/>
      <c r="M738" s="194"/>
      <c r="N738" s="201"/>
      <c r="O738" s="194"/>
      <c r="P738" s="86"/>
      <c r="Q738" s="58"/>
    </row>
    <row r="739" spans="1:17">
      <c r="A739" s="274"/>
      <c r="B739" s="285">
        <v>40</v>
      </c>
      <c r="C739" s="291" t="s">
        <v>571</v>
      </c>
      <c r="D739" s="291"/>
      <c r="E739" s="291"/>
      <c r="F739" s="291"/>
      <c r="G739" s="291"/>
      <c r="H739" s="291"/>
      <c r="I739" s="50">
        <v>400</v>
      </c>
      <c r="J739" s="83" t="s">
        <v>168</v>
      </c>
      <c r="K739" s="50">
        <v>13600</v>
      </c>
      <c r="L739" s="58">
        <f t="shared" si="357"/>
        <v>5440000</v>
      </c>
      <c r="M739" s="193">
        <v>400</v>
      </c>
      <c r="N739" s="200" t="s">
        <v>168</v>
      </c>
      <c r="O739" s="193">
        <v>13600</v>
      </c>
      <c r="P739" s="58">
        <f t="shared" ref="P739" si="372">+M739*O739</f>
        <v>5440000</v>
      </c>
      <c r="Q739" s="58"/>
    </row>
    <row r="740" spans="1:17">
      <c r="A740" s="30"/>
      <c r="B740" s="37"/>
      <c r="C740" s="289" t="s">
        <v>557</v>
      </c>
      <c r="D740" s="289"/>
      <c r="E740" s="289"/>
      <c r="F740" s="289"/>
      <c r="G740" s="289"/>
      <c r="H740" s="289"/>
      <c r="I740" s="51"/>
      <c r="J740" s="85"/>
      <c r="K740" s="51"/>
      <c r="L740" s="86"/>
      <c r="M740" s="194"/>
      <c r="N740" s="201"/>
      <c r="O740" s="194"/>
      <c r="P740" s="86"/>
      <c r="Q740" s="58"/>
    </row>
    <row r="741" spans="1:17">
      <c r="A741" s="274"/>
      <c r="B741" s="288">
        <v>41</v>
      </c>
      <c r="C741" s="290" t="s">
        <v>572</v>
      </c>
      <c r="D741" s="290"/>
      <c r="E741" s="290"/>
      <c r="F741" s="290"/>
      <c r="G741" s="290"/>
      <c r="H741" s="290"/>
      <c r="I741" s="50">
        <v>600</v>
      </c>
      <c r="J741" s="83" t="s">
        <v>168</v>
      </c>
      <c r="K741" s="50">
        <v>10500</v>
      </c>
      <c r="L741" s="58">
        <f t="shared" si="357"/>
        <v>6300000</v>
      </c>
      <c r="M741" s="193">
        <v>600</v>
      </c>
      <c r="N741" s="200" t="s">
        <v>168</v>
      </c>
      <c r="O741" s="193">
        <v>10500</v>
      </c>
      <c r="P741" s="58">
        <f t="shared" ref="P741" si="373">+M741*O741</f>
        <v>6300000</v>
      </c>
      <c r="Q741" s="58"/>
    </row>
    <row r="742" spans="1:17">
      <c r="A742" s="30"/>
      <c r="B742" s="52"/>
      <c r="C742" s="289" t="s">
        <v>557</v>
      </c>
      <c r="D742" s="289"/>
      <c r="E742" s="289"/>
      <c r="F742" s="289"/>
      <c r="G742" s="289"/>
      <c r="H742" s="289"/>
      <c r="I742" s="51"/>
      <c r="J742" s="85"/>
      <c r="K742" s="51"/>
      <c r="L742" s="58"/>
      <c r="M742" s="194"/>
      <c r="N742" s="201"/>
      <c r="O742" s="194"/>
      <c r="P742" s="58"/>
      <c r="Q742" s="58"/>
    </row>
    <row r="743" spans="1:17">
      <c r="A743" s="30"/>
      <c r="B743" s="330">
        <v>42</v>
      </c>
      <c r="C743" s="290" t="s">
        <v>573</v>
      </c>
      <c r="D743" s="290"/>
      <c r="E743" s="290"/>
      <c r="F743" s="290"/>
      <c r="G743" s="290"/>
      <c r="H743" s="290"/>
      <c r="I743" s="50">
        <v>170</v>
      </c>
      <c r="J743" s="83" t="s">
        <v>168</v>
      </c>
      <c r="K743" s="50">
        <v>17700</v>
      </c>
      <c r="L743" s="84">
        <f t="shared" si="357"/>
        <v>3009000</v>
      </c>
      <c r="M743" s="193">
        <v>170</v>
      </c>
      <c r="N743" s="200" t="s">
        <v>168</v>
      </c>
      <c r="O743" s="193">
        <v>17700</v>
      </c>
      <c r="P743" s="84">
        <f t="shared" ref="P743" si="374">+M743*O743</f>
        <v>3009000</v>
      </c>
      <c r="Q743" s="58"/>
    </row>
    <row r="744" spans="1:17">
      <c r="A744" s="30"/>
      <c r="B744" s="331"/>
      <c r="C744" s="290" t="s">
        <v>557</v>
      </c>
      <c r="D744" s="290"/>
      <c r="E744" s="290"/>
      <c r="F744" s="290"/>
      <c r="G744" s="290"/>
      <c r="H744" s="290"/>
      <c r="I744" s="51"/>
      <c r="J744" s="85"/>
      <c r="K744" s="51"/>
      <c r="L744" s="86"/>
      <c r="M744" s="194"/>
      <c r="N744" s="201"/>
      <c r="O744" s="194"/>
      <c r="P744" s="86"/>
      <c r="Q744" s="58"/>
    </row>
    <row r="745" spans="1:17">
      <c r="A745" s="274"/>
      <c r="B745" s="330">
        <v>43</v>
      </c>
      <c r="C745" s="291" t="s">
        <v>574</v>
      </c>
      <c r="D745" s="291"/>
      <c r="E745" s="291"/>
      <c r="F745" s="291"/>
      <c r="G745" s="291"/>
      <c r="H745" s="291"/>
      <c r="I745" s="50">
        <v>100</v>
      </c>
      <c r="J745" s="83" t="s">
        <v>164</v>
      </c>
      <c r="K745" s="50">
        <v>39500</v>
      </c>
      <c r="L745" s="58">
        <f t="shared" si="357"/>
        <v>3950000</v>
      </c>
      <c r="M745" s="193">
        <v>100</v>
      </c>
      <c r="N745" s="200" t="s">
        <v>164</v>
      </c>
      <c r="O745" s="193">
        <v>39500</v>
      </c>
      <c r="P745" s="58">
        <f t="shared" ref="P745" si="375">+M745*O745</f>
        <v>3950000</v>
      </c>
      <c r="Q745" s="58"/>
    </row>
    <row r="746" spans="1:17">
      <c r="A746" s="30"/>
      <c r="B746" s="331"/>
      <c r="C746" s="289" t="s">
        <v>557</v>
      </c>
      <c r="D746" s="289"/>
      <c r="E746" s="289"/>
      <c r="F746" s="289"/>
      <c r="G746" s="289"/>
      <c r="H746" s="289"/>
      <c r="I746" s="51"/>
      <c r="J746" s="85"/>
      <c r="K746" s="51"/>
      <c r="L746" s="58"/>
      <c r="M746" s="194"/>
      <c r="N746" s="201"/>
      <c r="O746" s="194"/>
      <c r="P746" s="58"/>
      <c r="Q746" s="58"/>
    </row>
    <row r="747" spans="1:17">
      <c r="A747" s="274"/>
      <c r="B747" s="330">
        <v>44</v>
      </c>
      <c r="C747" s="290" t="s">
        <v>575</v>
      </c>
      <c r="D747" s="290"/>
      <c r="E747" s="290"/>
      <c r="F747" s="290"/>
      <c r="G747" s="290"/>
      <c r="H747" s="290"/>
      <c r="I747" s="50">
        <v>500</v>
      </c>
      <c r="J747" s="83" t="s">
        <v>168</v>
      </c>
      <c r="K747" s="50">
        <v>7200</v>
      </c>
      <c r="L747" s="84">
        <f t="shared" si="357"/>
        <v>3600000</v>
      </c>
      <c r="M747" s="193">
        <v>500</v>
      </c>
      <c r="N747" s="200" t="s">
        <v>168</v>
      </c>
      <c r="O747" s="193">
        <v>7200</v>
      </c>
      <c r="P747" s="84">
        <f t="shared" ref="P747" si="376">+M747*O747</f>
        <v>3600000</v>
      </c>
      <c r="Q747" s="58"/>
    </row>
    <row r="748" spans="1:17">
      <c r="A748" s="30"/>
      <c r="B748" s="331"/>
      <c r="C748" s="290" t="s">
        <v>557</v>
      </c>
      <c r="D748" s="290"/>
      <c r="E748" s="290"/>
      <c r="F748" s="290"/>
      <c r="G748" s="290"/>
      <c r="H748" s="290"/>
      <c r="I748" s="51"/>
      <c r="J748" s="85"/>
      <c r="K748" s="51"/>
      <c r="L748" s="86"/>
      <c r="M748" s="194"/>
      <c r="N748" s="201"/>
      <c r="O748" s="194"/>
      <c r="P748" s="86"/>
      <c r="Q748" s="58"/>
    </row>
    <row r="749" spans="1:17">
      <c r="A749" s="274"/>
      <c r="B749" s="288">
        <v>45</v>
      </c>
      <c r="C749" s="291" t="s">
        <v>576</v>
      </c>
      <c r="D749" s="291"/>
      <c r="E749" s="291"/>
      <c r="F749" s="291"/>
      <c r="G749" s="291"/>
      <c r="H749" s="291"/>
      <c r="I749" s="50">
        <v>400</v>
      </c>
      <c r="J749" s="83" t="s">
        <v>168</v>
      </c>
      <c r="K749" s="50">
        <v>7500</v>
      </c>
      <c r="L749" s="58">
        <f t="shared" si="357"/>
        <v>3000000</v>
      </c>
      <c r="M749" s="193">
        <v>400</v>
      </c>
      <c r="N749" s="200" t="s">
        <v>168</v>
      </c>
      <c r="O749" s="193">
        <v>7500</v>
      </c>
      <c r="P749" s="58">
        <f t="shared" ref="P749" si="377">+M749*O749</f>
        <v>3000000</v>
      </c>
      <c r="Q749" s="58"/>
    </row>
    <row r="750" spans="1:17">
      <c r="A750" s="30"/>
      <c r="B750" s="52"/>
      <c r="C750" s="289" t="s">
        <v>557</v>
      </c>
      <c r="D750" s="289"/>
      <c r="E750" s="289"/>
      <c r="F750" s="289"/>
      <c r="G750" s="289"/>
      <c r="H750" s="289"/>
      <c r="I750" s="51"/>
      <c r="J750" s="85"/>
      <c r="K750" s="51"/>
      <c r="L750" s="58"/>
      <c r="M750" s="194"/>
      <c r="N750" s="201"/>
      <c r="O750" s="194"/>
      <c r="P750" s="58"/>
      <c r="Q750" s="58"/>
    </row>
    <row r="751" spans="1:17">
      <c r="A751" s="274"/>
      <c r="B751" s="288">
        <v>46</v>
      </c>
      <c r="C751" s="290" t="s">
        <v>577</v>
      </c>
      <c r="D751" s="290"/>
      <c r="E751" s="290"/>
      <c r="F751" s="290"/>
      <c r="G751" s="290"/>
      <c r="H751" s="290"/>
      <c r="I751" s="50">
        <v>400</v>
      </c>
      <c r="J751" s="83" t="s">
        <v>168</v>
      </c>
      <c r="K751" s="50">
        <v>17700</v>
      </c>
      <c r="L751" s="84">
        <f t="shared" si="357"/>
        <v>7080000</v>
      </c>
      <c r="M751" s="193">
        <v>400</v>
      </c>
      <c r="N751" s="200" t="s">
        <v>168</v>
      </c>
      <c r="O751" s="193">
        <v>17700</v>
      </c>
      <c r="P751" s="84">
        <f t="shared" ref="P751" si="378">+M751*O751</f>
        <v>7080000</v>
      </c>
      <c r="Q751" s="58"/>
    </row>
    <row r="752" spans="1:17">
      <c r="A752" s="30"/>
      <c r="B752" s="52"/>
      <c r="C752" s="289" t="s">
        <v>557</v>
      </c>
      <c r="D752" s="289"/>
      <c r="E752" s="289"/>
      <c r="F752" s="289"/>
      <c r="G752" s="289"/>
      <c r="H752" s="289"/>
      <c r="I752" s="51"/>
      <c r="J752" s="85"/>
      <c r="K752" s="51"/>
      <c r="L752" s="86"/>
      <c r="M752" s="194"/>
      <c r="N752" s="201"/>
      <c r="O752" s="194"/>
      <c r="P752" s="86"/>
      <c r="Q752" s="58"/>
    </row>
    <row r="753" spans="1:17">
      <c r="A753" s="30"/>
      <c r="B753" s="278">
        <v>47</v>
      </c>
      <c r="C753" s="290" t="s">
        <v>578</v>
      </c>
      <c r="D753" s="290"/>
      <c r="E753" s="290"/>
      <c r="F753" s="290"/>
      <c r="G753" s="290"/>
      <c r="H753" s="290"/>
      <c r="I753" s="50">
        <v>400</v>
      </c>
      <c r="J753" s="83" t="s">
        <v>168</v>
      </c>
      <c r="K753" s="50">
        <v>13650</v>
      </c>
      <c r="L753" s="58">
        <f t="shared" si="357"/>
        <v>5460000</v>
      </c>
      <c r="M753" s="193">
        <v>400</v>
      </c>
      <c r="N753" s="200" t="s">
        <v>168</v>
      </c>
      <c r="O753" s="193">
        <v>13650</v>
      </c>
      <c r="P753" s="58">
        <f t="shared" ref="P753" si="379">+M753*O753</f>
        <v>5460000</v>
      </c>
      <c r="Q753" s="58"/>
    </row>
    <row r="754" spans="1:17">
      <c r="A754" s="30"/>
      <c r="B754" s="63"/>
      <c r="C754" s="290" t="s">
        <v>557</v>
      </c>
      <c r="D754" s="290"/>
      <c r="E754" s="290"/>
      <c r="F754" s="290"/>
      <c r="G754" s="290"/>
      <c r="H754" s="290"/>
      <c r="I754" s="51"/>
      <c r="J754" s="85"/>
      <c r="K754" s="51"/>
      <c r="L754" s="58"/>
      <c r="M754" s="194"/>
      <c r="N754" s="201"/>
      <c r="O754" s="194"/>
      <c r="P754" s="58"/>
      <c r="Q754" s="58"/>
    </row>
    <row r="755" spans="1:17">
      <c r="A755" s="274"/>
      <c r="B755" s="285">
        <v>48</v>
      </c>
      <c r="C755" s="291" t="s">
        <v>579</v>
      </c>
      <c r="D755" s="291"/>
      <c r="E755" s="291"/>
      <c r="F755" s="291"/>
      <c r="G755" s="291"/>
      <c r="H755" s="291"/>
      <c r="I755" s="50">
        <v>40</v>
      </c>
      <c r="J755" s="83" t="s">
        <v>168</v>
      </c>
      <c r="K755" s="50">
        <v>11500</v>
      </c>
      <c r="L755" s="84">
        <f t="shared" si="357"/>
        <v>460000</v>
      </c>
      <c r="M755" s="193">
        <v>40</v>
      </c>
      <c r="N755" s="200" t="s">
        <v>168</v>
      </c>
      <c r="O755" s="193">
        <v>11500</v>
      </c>
      <c r="P755" s="84">
        <f t="shared" ref="P755" si="380">+M755*O755</f>
        <v>460000</v>
      </c>
      <c r="Q755" s="58"/>
    </row>
    <row r="756" spans="1:17">
      <c r="A756" s="30"/>
      <c r="B756" s="37"/>
      <c r="C756" s="289" t="s">
        <v>552</v>
      </c>
      <c r="D756" s="289"/>
      <c r="E756" s="289"/>
      <c r="F756" s="289"/>
      <c r="G756" s="289"/>
      <c r="H756" s="289"/>
      <c r="I756" s="51"/>
      <c r="J756" s="85"/>
      <c r="K756" s="51"/>
      <c r="L756" s="86"/>
      <c r="M756" s="194"/>
      <c r="N756" s="201"/>
      <c r="O756" s="194"/>
      <c r="P756" s="86"/>
      <c r="Q756" s="58"/>
    </row>
    <row r="757" spans="1:17">
      <c r="A757" s="274"/>
      <c r="B757" s="288">
        <v>49</v>
      </c>
      <c r="C757" s="290" t="s">
        <v>580</v>
      </c>
      <c r="D757" s="290"/>
      <c r="E757" s="290"/>
      <c r="F757" s="290"/>
      <c r="G757" s="290"/>
      <c r="H757" s="290"/>
      <c r="I757" s="50">
        <v>50</v>
      </c>
      <c r="J757" s="83" t="s">
        <v>168</v>
      </c>
      <c r="K757" s="50">
        <v>34000</v>
      </c>
      <c r="L757" s="58">
        <f t="shared" si="357"/>
        <v>1700000</v>
      </c>
      <c r="M757" s="193">
        <v>50</v>
      </c>
      <c r="N757" s="200" t="s">
        <v>168</v>
      </c>
      <c r="O757" s="193">
        <v>34000</v>
      </c>
      <c r="P757" s="58">
        <f t="shared" ref="P757" si="381">+M757*O757</f>
        <v>1700000</v>
      </c>
      <c r="Q757" s="58"/>
    </row>
    <row r="758" spans="1:17">
      <c r="A758" s="30"/>
      <c r="B758" s="52"/>
      <c r="C758" s="289" t="s">
        <v>552</v>
      </c>
      <c r="D758" s="289"/>
      <c r="E758" s="289"/>
      <c r="F758" s="289"/>
      <c r="G758" s="289"/>
      <c r="H758" s="289"/>
      <c r="I758" s="51"/>
      <c r="J758" s="85"/>
      <c r="K758" s="51"/>
      <c r="L758" s="58"/>
      <c r="M758" s="194"/>
      <c r="N758" s="201"/>
      <c r="O758" s="194"/>
      <c r="P758" s="58"/>
      <c r="Q758" s="58"/>
    </row>
    <row r="759" spans="1:17">
      <c r="A759" s="274"/>
      <c r="B759" s="285">
        <v>50</v>
      </c>
      <c r="C759" s="291" t="s">
        <v>581</v>
      </c>
      <c r="D759" s="291"/>
      <c r="E759" s="291"/>
      <c r="F759" s="291"/>
      <c r="G759" s="291"/>
      <c r="H759" s="291"/>
      <c r="I759" s="50">
        <v>1000</v>
      </c>
      <c r="J759" s="83" t="s">
        <v>168</v>
      </c>
      <c r="K759" s="50">
        <v>1250</v>
      </c>
      <c r="L759" s="84">
        <f t="shared" si="357"/>
        <v>1250000</v>
      </c>
      <c r="M759" s="193">
        <v>1000</v>
      </c>
      <c r="N759" s="200" t="s">
        <v>168</v>
      </c>
      <c r="O759" s="193">
        <v>1250</v>
      </c>
      <c r="P759" s="84">
        <f t="shared" ref="P759" si="382">+M759*O759</f>
        <v>1250000</v>
      </c>
      <c r="Q759" s="58"/>
    </row>
    <row r="760" spans="1:17">
      <c r="A760" s="30"/>
      <c r="B760" s="37"/>
      <c r="C760" s="289" t="s">
        <v>552</v>
      </c>
      <c r="D760" s="289"/>
      <c r="E760" s="289"/>
      <c r="F760" s="289"/>
      <c r="G760" s="289"/>
      <c r="H760" s="289"/>
      <c r="I760" s="51"/>
      <c r="J760" s="85"/>
      <c r="K760" s="51"/>
      <c r="L760" s="86"/>
      <c r="M760" s="194"/>
      <c r="N760" s="201"/>
      <c r="O760" s="194"/>
      <c r="P760" s="86"/>
      <c r="Q760" s="58"/>
    </row>
    <row r="761" spans="1:17">
      <c r="A761" s="274"/>
      <c r="B761" s="288">
        <v>51</v>
      </c>
      <c r="C761" s="290" t="s">
        <v>582</v>
      </c>
      <c r="D761" s="290"/>
      <c r="E761" s="290"/>
      <c r="F761" s="290"/>
      <c r="G761" s="290"/>
      <c r="H761" s="290"/>
      <c r="I761" s="50">
        <v>100</v>
      </c>
      <c r="J761" s="83" t="s">
        <v>168</v>
      </c>
      <c r="K761" s="50">
        <v>12000</v>
      </c>
      <c r="L761" s="58">
        <f t="shared" si="357"/>
        <v>1200000</v>
      </c>
      <c r="M761" s="193">
        <v>100</v>
      </c>
      <c r="N761" s="200" t="s">
        <v>168</v>
      </c>
      <c r="O761" s="193">
        <v>12000</v>
      </c>
      <c r="P761" s="58">
        <f t="shared" ref="P761" si="383">+M761*O761</f>
        <v>1200000</v>
      </c>
      <c r="Q761" s="58"/>
    </row>
    <row r="762" spans="1:17">
      <c r="A762" s="30"/>
      <c r="B762" s="52"/>
      <c r="C762" s="290" t="s">
        <v>552</v>
      </c>
      <c r="D762" s="290"/>
      <c r="E762" s="290"/>
      <c r="F762" s="290"/>
      <c r="G762" s="290"/>
      <c r="H762" s="290"/>
      <c r="I762" s="51"/>
      <c r="J762" s="85"/>
      <c r="K762" s="51"/>
      <c r="L762" s="58"/>
      <c r="M762" s="194"/>
      <c r="N762" s="201"/>
      <c r="O762" s="194"/>
      <c r="P762" s="58"/>
      <c r="Q762" s="58"/>
    </row>
    <row r="763" spans="1:17">
      <c r="A763" s="274"/>
      <c r="B763" s="288">
        <v>52</v>
      </c>
      <c r="C763" s="291" t="s">
        <v>583</v>
      </c>
      <c r="D763" s="291"/>
      <c r="E763" s="291"/>
      <c r="F763" s="291"/>
      <c r="G763" s="291"/>
      <c r="H763" s="291"/>
      <c r="I763" s="50">
        <v>200</v>
      </c>
      <c r="J763" s="83" t="s">
        <v>168</v>
      </c>
      <c r="K763" s="50">
        <v>2000</v>
      </c>
      <c r="L763" s="84">
        <f t="shared" si="357"/>
        <v>400000</v>
      </c>
      <c r="M763" s="193">
        <v>200</v>
      </c>
      <c r="N763" s="200" t="s">
        <v>168</v>
      </c>
      <c r="O763" s="193">
        <v>2000</v>
      </c>
      <c r="P763" s="84">
        <f t="shared" ref="P763" si="384">+M763*O763</f>
        <v>400000</v>
      </c>
      <c r="Q763" s="58"/>
    </row>
    <row r="764" spans="1:17">
      <c r="A764" s="30"/>
      <c r="B764" s="52"/>
      <c r="C764" s="289" t="s">
        <v>552</v>
      </c>
      <c r="D764" s="289"/>
      <c r="E764" s="289"/>
      <c r="F764" s="289"/>
      <c r="G764" s="289"/>
      <c r="H764" s="289"/>
      <c r="I764" s="51"/>
      <c r="J764" s="85"/>
      <c r="K764" s="51"/>
      <c r="L764" s="86"/>
      <c r="M764" s="194"/>
      <c r="N764" s="201"/>
      <c r="O764" s="194"/>
      <c r="P764" s="86"/>
      <c r="Q764" s="58"/>
    </row>
    <row r="765" spans="1:17">
      <c r="A765" s="274"/>
      <c r="B765" s="285">
        <v>53</v>
      </c>
      <c r="C765" s="290" t="s">
        <v>584</v>
      </c>
      <c r="D765" s="290"/>
      <c r="E765" s="290"/>
      <c r="F765" s="290"/>
      <c r="G765" s="290"/>
      <c r="H765" s="290"/>
      <c r="I765" s="50">
        <v>150</v>
      </c>
      <c r="J765" s="83" t="s">
        <v>257</v>
      </c>
      <c r="K765" s="50">
        <v>19800</v>
      </c>
      <c r="L765" s="58">
        <f t="shared" si="357"/>
        <v>2970000</v>
      </c>
      <c r="M765" s="193">
        <v>150</v>
      </c>
      <c r="N765" s="200" t="s">
        <v>257</v>
      </c>
      <c r="O765" s="193">
        <v>19800</v>
      </c>
      <c r="P765" s="58">
        <f t="shared" ref="P765" si="385">+M765*O765</f>
        <v>2970000</v>
      </c>
      <c r="Q765" s="58"/>
    </row>
    <row r="766" spans="1:17">
      <c r="A766" s="30"/>
      <c r="B766" s="37"/>
      <c r="C766" s="290" t="s">
        <v>557</v>
      </c>
      <c r="D766" s="290"/>
      <c r="E766" s="290"/>
      <c r="F766" s="290"/>
      <c r="G766" s="290"/>
      <c r="H766" s="290"/>
      <c r="I766" s="51"/>
      <c r="J766" s="85"/>
      <c r="K766" s="51"/>
      <c r="L766" s="58"/>
      <c r="M766" s="194"/>
      <c r="N766" s="201"/>
      <c r="O766" s="194"/>
      <c r="P766" s="58"/>
      <c r="Q766" s="58"/>
    </row>
    <row r="767" spans="1:17">
      <c r="A767" s="274"/>
      <c r="B767" s="288">
        <v>54</v>
      </c>
      <c r="C767" s="291" t="s">
        <v>585</v>
      </c>
      <c r="D767" s="291"/>
      <c r="E767" s="291"/>
      <c r="F767" s="291"/>
      <c r="G767" s="291"/>
      <c r="H767" s="291"/>
      <c r="I767" s="50">
        <v>50</v>
      </c>
      <c r="J767" s="83" t="s">
        <v>182</v>
      </c>
      <c r="K767" s="50">
        <v>3000</v>
      </c>
      <c r="L767" s="84">
        <f t="shared" si="357"/>
        <v>150000</v>
      </c>
      <c r="M767" s="193">
        <v>50</v>
      </c>
      <c r="N767" s="200" t="s">
        <v>182</v>
      </c>
      <c r="O767" s="193">
        <v>3000</v>
      </c>
      <c r="P767" s="84">
        <f t="shared" ref="P767" si="386">+M767*O767</f>
        <v>150000</v>
      </c>
      <c r="Q767" s="58"/>
    </row>
    <row r="768" spans="1:17">
      <c r="A768" s="30"/>
      <c r="B768" s="52"/>
      <c r="C768" s="289" t="s">
        <v>552</v>
      </c>
      <c r="D768" s="289"/>
      <c r="E768" s="289"/>
      <c r="F768" s="289"/>
      <c r="G768" s="289"/>
      <c r="H768" s="289"/>
      <c r="I768" s="51"/>
      <c r="J768" s="85"/>
      <c r="K768" s="51"/>
      <c r="L768" s="86"/>
      <c r="M768" s="194"/>
      <c r="N768" s="201"/>
      <c r="O768" s="194"/>
      <c r="P768" s="86"/>
      <c r="Q768" s="58"/>
    </row>
    <row r="769" spans="1:17">
      <c r="A769" s="274"/>
      <c r="B769" s="288">
        <v>55</v>
      </c>
      <c r="C769" s="290" t="s">
        <v>908</v>
      </c>
      <c r="D769" s="290"/>
      <c r="E769" s="290"/>
      <c r="F769" s="290"/>
      <c r="G769" s="290"/>
      <c r="H769" s="290"/>
      <c r="I769" s="50">
        <v>5</v>
      </c>
      <c r="J769" s="83" t="s">
        <v>182</v>
      </c>
      <c r="K769" s="50">
        <v>2000</v>
      </c>
      <c r="L769" s="58">
        <f t="shared" si="357"/>
        <v>10000</v>
      </c>
      <c r="M769" s="193">
        <v>5</v>
      </c>
      <c r="N769" s="200" t="s">
        <v>182</v>
      </c>
      <c r="O769" s="193">
        <v>2000</v>
      </c>
      <c r="P769" s="58">
        <f t="shared" ref="P769" si="387">+M769*O769</f>
        <v>10000</v>
      </c>
      <c r="Q769" s="58"/>
    </row>
    <row r="770" spans="1:17">
      <c r="A770" s="30"/>
      <c r="B770" s="52"/>
      <c r="C770" s="290" t="s">
        <v>536</v>
      </c>
      <c r="D770" s="290"/>
      <c r="E770" s="290"/>
      <c r="F770" s="290"/>
      <c r="G770" s="290"/>
      <c r="H770" s="290"/>
      <c r="I770" s="51"/>
      <c r="J770" s="85"/>
      <c r="K770" s="51"/>
      <c r="L770" s="58"/>
      <c r="M770" s="194"/>
      <c r="N770" s="201"/>
      <c r="O770" s="194"/>
      <c r="P770" s="58"/>
      <c r="Q770" s="58"/>
    </row>
    <row r="771" spans="1:17">
      <c r="A771" s="274"/>
      <c r="B771" s="288">
        <v>56</v>
      </c>
      <c r="C771" s="291" t="s">
        <v>587</v>
      </c>
      <c r="D771" s="291"/>
      <c r="E771" s="291"/>
      <c r="F771" s="291"/>
      <c r="G771" s="291"/>
      <c r="H771" s="291"/>
      <c r="I771" s="50">
        <v>250</v>
      </c>
      <c r="J771" s="83" t="s">
        <v>257</v>
      </c>
      <c r="K771" s="50">
        <v>4000</v>
      </c>
      <c r="L771" s="84">
        <f t="shared" si="357"/>
        <v>1000000</v>
      </c>
      <c r="M771" s="193">
        <v>250</v>
      </c>
      <c r="N771" s="200" t="s">
        <v>257</v>
      </c>
      <c r="O771" s="193">
        <v>4000</v>
      </c>
      <c r="P771" s="84">
        <f t="shared" ref="P771" si="388">+M771*O771</f>
        <v>1000000</v>
      </c>
      <c r="Q771" s="58"/>
    </row>
    <row r="772" spans="1:17">
      <c r="A772" s="30"/>
      <c r="B772" s="37"/>
      <c r="C772" s="289" t="s">
        <v>552</v>
      </c>
      <c r="D772" s="289"/>
      <c r="E772" s="289"/>
      <c r="F772" s="289"/>
      <c r="G772" s="289"/>
      <c r="H772" s="289"/>
      <c r="I772" s="51"/>
      <c r="J772" s="85"/>
      <c r="K772" s="51"/>
      <c r="L772" s="86"/>
      <c r="M772" s="194"/>
      <c r="N772" s="201"/>
      <c r="O772" s="194"/>
      <c r="P772" s="86"/>
      <c r="Q772" s="58"/>
    </row>
    <row r="773" spans="1:17">
      <c r="A773" s="274"/>
      <c r="B773" s="288">
        <v>57</v>
      </c>
      <c r="C773" s="290" t="s">
        <v>588</v>
      </c>
      <c r="D773" s="290"/>
      <c r="E773" s="290"/>
      <c r="F773" s="290"/>
      <c r="G773" s="290"/>
      <c r="H773" s="290"/>
      <c r="I773" s="50">
        <v>60</v>
      </c>
      <c r="J773" s="83" t="s">
        <v>168</v>
      </c>
      <c r="K773" s="50">
        <v>29000</v>
      </c>
      <c r="L773" s="58">
        <f t="shared" si="357"/>
        <v>1740000</v>
      </c>
      <c r="M773" s="193">
        <v>60</v>
      </c>
      <c r="N773" s="200" t="s">
        <v>168</v>
      </c>
      <c r="O773" s="193">
        <v>29000</v>
      </c>
      <c r="P773" s="58">
        <f t="shared" ref="P773" si="389">+M773*O773</f>
        <v>1740000</v>
      </c>
      <c r="Q773" s="58"/>
    </row>
    <row r="774" spans="1:17">
      <c r="A774" s="30"/>
      <c r="B774" s="52"/>
      <c r="C774" s="290" t="s">
        <v>552</v>
      </c>
      <c r="D774" s="290"/>
      <c r="E774" s="290"/>
      <c r="F774" s="290"/>
      <c r="G774" s="290"/>
      <c r="H774" s="290"/>
      <c r="I774" s="51"/>
      <c r="J774" s="85"/>
      <c r="K774" s="51"/>
      <c r="L774" s="58"/>
      <c r="M774" s="194"/>
      <c r="N774" s="201"/>
      <c r="O774" s="194"/>
      <c r="P774" s="58"/>
      <c r="Q774" s="58"/>
    </row>
    <row r="775" spans="1:17">
      <c r="A775" s="274"/>
      <c r="B775" s="288">
        <v>58</v>
      </c>
      <c r="C775" s="291" t="s">
        <v>589</v>
      </c>
      <c r="D775" s="291"/>
      <c r="E775" s="291"/>
      <c r="F775" s="291"/>
      <c r="G775" s="291"/>
      <c r="H775" s="291"/>
      <c r="I775" s="50">
        <v>60</v>
      </c>
      <c r="J775" s="83" t="s">
        <v>168</v>
      </c>
      <c r="K775" s="50">
        <v>16500</v>
      </c>
      <c r="L775" s="84">
        <f t="shared" ref="L775:L837" si="390">+I775*K775</f>
        <v>990000</v>
      </c>
      <c r="M775" s="193">
        <v>60</v>
      </c>
      <c r="N775" s="200" t="s">
        <v>168</v>
      </c>
      <c r="O775" s="193">
        <v>16500</v>
      </c>
      <c r="P775" s="84">
        <f t="shared" ref="P775" si="391">+M775*O775</f>
        <v>990000</v>
      </c>
      <c r="Q775" s="58"/>
    </row>
    <row r="776" spans="1:17">
      <c r="A776" s="30"/>
      <c r="B776" s="52"/>
      <c r="C776" s="289" t="s">
        <v>552</v>
      </c>
      <c r="D776" s="289"/>
      <c r="E776" s="289"/>
      <c r="F776" s="289"/>
      <c r="G776" s="289"/>
      <c r="H776" s="289"/>
      <c r="I776" s="51"/>
      <c r="J776" s="85"/>
      <c r="K776" s="51"/>
      <c r="L776" s="86"/>
      <c r="M776" s="194"/>
      <c r="N776" s="201"/>
      <c r="O776" s="194"/>
      <c r="P776" s="86"/>
      <c r="Q776" s="58"/>
    </row>
    <row r="777" spans="1:17">
      <c r="A777" s="30"/>
      <c r="B777" s="285">
        <v>59</v>
      </c>
      <c r="C777" s="290" t="s">
        <v>590</v>
      </c>
      <c r="D777" s="290"/>
      <c r="E777" s="290"/>
      <c r="F777" s="290"/>
      <c r="G777" s="290"/>
      <c r="H777" s="290"/>
      <c r="I777" s="50">
        <v>10000</v>
      </c>
      <c r="J777" s="83" t="s">
        <v>164</v>
      </c>
      <c r="K777" s="50">
        <v>300</v>
      </c>
      <c r="L777" s="58">
        <f t="shared" si="390"/>
        <v>3000000</v>
      </c>
      <c r="M777" s="193">
        <v>10000</v>
      </c>
      <c r="N777" s="200" t="s">
        <v>164</v>
      </c>
      <c r="O777" s="193">
        <v>300</v>
      </c>
      <c r="P777" s="58">
        <f t="shared" ref="P777" si="392">+M777*O777</f>
        <v>3000000</v>
      </c>
      <c r="Q777" s="58"/>
    </row>
    <row r="778" spans="1:17">
      <c r="A778" s="30"/>
      <c r="B778" s="37"/>
      <c r="C778" s="290" t="s">
        <v>552</v>
      </c>
      <c r="D778" s="290"/>
      <c r="E778" s="290"/>
      <c r="F778" s="290"/>
      <c r="G778" s="290"/>
      <c r="H778" s="290"/>
      <c r="I778" s="51"/>
      <c r="J778" s="85"/>
      <c r="K778" s="51"/>
      <c r="L778" s="58"/>
      <c r="M778" s="194"/>
      <c r="N778" s="201"/>
      <c r="O778" s="194"/>
      <c r="P778" s="58"/>
      <c r="Q778" s="58"/>
    </row>
    <row r="779" spans="1:17">
      <c r="A779" s="274"/>
      <c r="B779" s="278">
        <v>60</v>
      </c>
      <c r="C779" s="291" t="s">
        <v>591</v>
      </c>
      <c r="D779" s="291"/>
      <c r="E779" s="291"/>
      <c r="F779" s="291"/>
      <c r="G779" s="291"/>
      <c r="H779" s="291"/>
      <c r="I779" s="50">
        <v>500</v>
      </c>
      <c r="J779" s="83" t="s">
        <v>182</v>
      </c>
      <c r="K779" s="50">
        <v>400</v>
      </c>
      <c r="L779" s="84">
        <f t="shared" si="390"/>
        <v>200000</v>
      </c>
      <c r="M779" s="193">
        <v>500</v>
      </c>
      <c r="N779" s="200" t="s">
        <v>182</v>
      </c>
      <c r="O779" s="193">
        <v>400</v>
      </c>
      <c r="P779" s="84">
        <f t="shared" ref="P779" si="393">+M779*O779</f>
        <v>200000</v>
      </c>
      <c r="Q779" s="58"/>
    </row>
    <row r="780" spans="1:17">
      <c r="A780" s="30"/>
      <c r="B780" s="63"/>
      <c r="C780" s="289" t="s">
        <v>552</v>
      </c>
      <c r="D780" s="289"/>
      <c r="E780" s="289"/>
      <c r="F780" s="289"/>
      <c r="G780" s="289"/>
      <c r="H780" s="289"/>
      <c r="I780" s="51"/>
      <c r="J780" s="85"/>
      <c r="K780" s="51"/>
      <c r="L780" s="86"/>
      <c r="M780" s="194"/>
      <c r="N780" s="201"/>
      <c r="O780" s="194"/>
      <c r="P780" s="86"/>
      <c r="Q780" s="58"/>
    </row>
    <row r="781" spans="1:17">
      <c r="A781" s="274"/>
      <c r="B781" s="278">
        <v>61</v>
      </c>
      <c r="C781" s="290" t="s">
        <v>592</v>
      </c>
      <c r="D781" s="290"/>
      <c r="E781" s="290"/>
      <c r="F781" s="290"/>
      <c r="G781" s="290"/>
      <c r="H781" s="290"/>
      <c r="I781" s="50">
        <v>600</v>
      </c>
      <c r="J781" s="83" t="s">
        <v>168</v>
      </c>
      <c r="K781" s="50">
        <v>4500</v>
      </c>
      <c r="L781" s="58">
        <f t="shared" si="390"/>
        <v>2700000</v>
      </c>
      <c r="M781" s="193">
        <v>600</v>
      </c>
      <c r="N781" s="200" t="s">
        <v>168</v>
      </c>
      <c r="O781" s="193">
        <v>4500</v>
      </c>
      <c r="P781" s="58">
        <f t="shared" ref="P781" si="394">+M781*O781</f>
        <v>2700000</v>
      </c>
      <c r="Q781" s="58"/>
    </row>
    <row r="782" spans="1:17">
      <c r="A782" s="30"/>
      <c r="B782" s="30"/>
      <c r="C782" s="290" t="s">
        <v>552</v>
      </c>
      <c r="D782" s="290"/>
      <c r="E782" s="290"/>
      <c r="F782" s="290"/>
      <c r="G782" s="290"/>
      <c r="H782" s="290"/>
      <c r="I782" s="51"/>
      <c r="J782" s="85"/>
      <c r="K782" s="51"/>
      <c r="L782" s="58"/>
      <c r="M782" s="194"/>
      <c r="N782" s="201"/>
      <c r="O782" s="194"/>
      <c r="P782" s="58"/>
      <c r="Q782" s="58"/>
    </row>
    <row r="783" spans="1:17">
      <c r="A783" s="274"/>
      <c r="B783" s="278">
        <v>62</v>
      </c>
      <c r="C783" s="291" t="s">
        <v>593</v>
      </c>
      <c r="D783" s="291"/>
      <c r="E783" s="291"/>
      <c r="F783" s="291"/>
      <c r="G783" s="291"/>
      <c r="H783" s="291"/>
      <c r="I783" s="50">
        <v>600</v>
      </c>
      <c r="J783" s="83" t="s">
        <v>168</v>
      </c>
      <c r="K783" s="50">
        <v>6500</v>
      </c>
      <c r="L783" s="84">
        <f t="shared" si="390"/>
        <v>3900000</v>
      </c>
      <c r="M783" s="193">
        <v>600</v>
      </c>
      <c r="N783" s="200" t="s">
        <v>168</v>
      </c>
      <c r="O783" s="193">
        <v>6500</v>
      </c>
      <c r="P783" s="84">
        <f t="shared" ref="P783" si="395">+M783*O783</f>
        <v>3900000</v>
      </c>
      <c r="Q783" s="58"/>
    </row>
    <row r="784" spans="1:17">
      <c r="A784" s="30"/>
      <c r="B784" s="63"/>
      <c r="C784" s="289" t="s">
        <v>552</v>
      </c>
      <c r="D784" s="289"/>
      <c r="E784" s="289"/>
      <c r="F784" s="289"/>
      <c r="G784" s="289"/>
      <c r="H784" s="289"/>
      <c r="I784" s="51"/>
      <c r="J784" s="85"/>
      <c r="K784" s="51"/>
      <c r="L784" s="86"/>
      <c r="M784" s="194"/>
      <c r="N784" s="201"/>
      <c r="O784" s="194"/>
      <c r="P784" s="86"/>
      <c r="Q784" s="58"/>
    </row>
    <row r="785" spans="1:17">
      <c r="A785" s="274"/>
      <c r="B785" s="278">
        <v>63</v>
      </c>
      <c r="C785" s="290" t="s">
        <v>594</v>
      </c>
      <c r="D785" s="290"/>
      <c r="E785" s="290"/>
      <c r="F785" s="290"/>
      <c r="G785" s="290"/>
      <c r="H785" s="290"/>
      <c r="I785" s="50">
        <v>100</v>
      </c>
      <c r="J785" s="83" t="s">
        <v>168</v>
      </c>
      <c r="K785" s="50">
        <v>8000</v>
      </c>
      <c r="L785" s="58">
        <f t="shared" si="390"/>
        <v>800000</v>
      </c>
      <c r="M785" s="193">
        <v>100</v>
      </c>
      <c r="N785" s="200" t="s">
        <v>168</v>
      </c>
      <c r="O785" s="193">
        <v>8000</v>
      </c>
      <c r="P785" s="58">
        <f t="shared" ref="P785" si="396">+M785*O785</f>
        <v>800000</v>
      </c>
      <c r="Q785" s="58"/>
    </row>
    <row r="786" spans="1:17">
      <c r="A786" s="30"/>
      <c r="B786" s="63"/>
      <c r="C786" s="290" t="s">
        <v>557</v>
      </c>
      <c r="D786" s="290"/>
      <c r="E786" s="290"/>
      <c r="F786" s="290"/>
      <c r="G786" s="290"/>
      <c r="H786" s="290"/>
      <c r="I786" s="51"/>
      <c r="J786" s="85"/>
      <c r="K786" s="51"/>
      <c r="L786" s="58"/>
      <c r="M786" s="194"/>
      <c r="N786" s="201"/>
      <c r="O786" s="194"/>
      <c r="P786" s="58"/>
      <c r="Q786" s="58"/>
    </row>
    <row r="787" spans="1:17">
      <c r="A787" s="274"/>
      <c r="B787" s="278">
        <v>64</v>
      </c>
      <c r="C787" s="291" t="s">
        <v>595</v>
      </c>
      <c r="D787" s="291"/>
      <c r="E787" s="291"/>
      <c r="F787" s="291"/>
      <c r="G787" s="291"/>
      <c r="H787" s="291"/>
      <c r="I787" s="50">
        <v>5</v>
      </c>
      <c r="J787" s="83" t="s">
        <v>257</v>
      </c>
      <c r="K787" s="50">
        <v>7500</v>
      </c>
      <c r="L787" s="84">
        <f t="shared" si="390"/>
        <v>37500</v>
      </c>
      <c r="M787" s="193">
        <v>5</v>
      </c>
      <c r="N787" s="200" t="s">
        <v>257</v>
      </c>
      <c r="O787" s="193">
        <v>7500</v>
      </c>
      <c r="P787" s="84">
        <f t="shared" ref="P787" si="397">+M787*O787</f>
        <v>37500</v>
      </c>
      <c r="Q787" s="58"/>
    </row>
    <row r="788" spans="1:17">
      <c r="A788" s="30"/>
      <c r="B788" s="30"/>
      <c r="C788" s="289" t="s">
        <v>552</v>
      </c>
      <c r="D788" s="289"/>
      <c r="E788" s="289"/>
      <c r="F788" s="289"/>
      <c r="G788" s="289"/>
      <c r="H788" s="289"/>
      <c r="I788" s="51"/>
      <c r="J788" s="85"/>
      <c r="K788" s="51"/>
      <c r="L788" s="86"/>
      <c r="M788" s="194"/>
      <c r="N788" s="201"/>
      <c r="O788" s="194"/>
      <c r="P788" s="86"/>
      <c r="Q788" s="58"/>
    </row>
    <row r="789" spans="1:17">
      <c r="A789" s="274"/>
      <c r="B789" s="278">
        <v>65</v>
      </c>
      <c r="C789" s="290" t="s">
        <v>596</v>
      </c>
      <c r="D789" s="290"/>
      <c r="E789" s="290"/>
      <c r="F789" s="290"/>
      <c r="G789" s="290"/>
      <c r="H789" s="290"/>
      <c r="I789" s="50">
        <v>2</v>
      </c>
      <c r="J789" s="83" t="s">
        <v>182</v>
      </c>
      <c r="K789" s="50">
        <v>1500</v>
      </c>
      <c r="L789" s="58">
        <f t="shared" si="390"/>
        <v>3000</v>
      </c>
      <c r="M789" s="193">
        <v>2</v>
      </c>
      <c r="N789" s="200" t="s">
        <v>182</v>
      </c>
      <c r="O789" s="193">
        <v>1500</v>
      </c>
      <c r="P789" s="58">
        <f t="shared" ref="P789" si="398">+M789*O789</f>
        <v>3000</v>
      </c>
      <c r="Q789" s="58"/>
    </row>
    <row r="790" spans="1:17">
      <c r="A790" s="30"/>
      <c r="B790" s="63"/>
      <c r="C790" s="290" t="s">
        <v>536</v>
      </c>
      <c r="D790" s="290"/>
      <c r="E790" s="290"/>
      <c r="F790" s="290"/>
      <c r="G790" s="290"/>
      <c r="H790" s="290"/>
      <c r="I790" s="51"/>
      <c r="J790" s="85"/>
      <c r="K790" s="51"/>
      <c r="L790" s="58"/>
      <c r="M790" s="194"/>
      <c r="N790" s="201"/>
      <c r="O790" s="194"/>
      <c r="P790" s="58"/>
      <c r="Q790" s="58"/>
    </row>
    <row r="791" spans="1:17">
      <c r="A791" s="274"/>
      <c r="B791" s="278">
        <v>66</v>
      </c>
      <c r="C791" s="291" t="s">
        <v>597</v>
      </c>
      <c r="D791" s="291"/>
      <c r="E791" s="291"/>
      <c r="F791" s="291"/>
      <c r="G791" s="291"/>
      <c r="H791" s="291"/>
      <c r="I791" s="50">
        <v>350</v>
      </c>
      <c r="J791" s="83" t="s">
        <v>168</v>
      </c>
      <c r="K791" s="50">
        <v>8000</v>
      </c>
      <c r="L791" s="84">
        <f t="shared" si="390"/>
        <v>2800000</v>
      </c>
      <c r="M791" s="193">
        <v>350</v>
      </c>
      <c r="N791" s="200" t="s">
        <v>168</v>
      </c>
      <c r="O791" s="193">
        <v>8000</v>
      </c>
      <c r="P791" s="84">
        <f t="shared" ref="P791" si="399">+M791*O791</f>
        <v>2800000</v>
      </c>
      <c r="Q791" s="58"/>
    </row>
    <row r="792" spans="1:17">
      <c r="A792" s="30"/>
      <c r="B792" s="63"/>
      <c r="C792" s="289" t="s">
        <v>557</v>
      </c>
      <c r="D792" s="289"/>
      <c r="E792" s="289"/>
      <c r="F792" s="289"/>
      <c r="G792" s="289"/>
      <c r="H792" s="289"/>
      <c r="I792" s="51"/>
      <c r="J792" s="85"/>
      <c r="K792" s="51"/>
      <c r="L792" s="86"/>
      <c r="M792" s="194"/>
      <c r="N792" s="201"/>
      <c r="O792" s="194"/>
      <c r="P792" s="86"/>
      <c r="Q792" s="58"/>
    </row>
    <row r="793" spans="1:17">
      <c r="A793" s="274"/>
      <c r="B793" s="278">
        <v>67</v>
      </c>
      <c r="C793" s="290" t="s">
        <v>598</v>
      </c>
      <c r="D793" s="290"/>
      <c r="E793" s="290"/>
      <c r="F793" s="290"/>
      <c r="G793" s="290"/>
      <c r="H793" s="290"/>
      <c r="I793" s="50">
        <v>350</v>
      </c>
      <c r="J793" s="83" t="s">
        <v>168</v>
      </c>
      <c r="K793" s="50">
        <v>6500</v>
      </c>
      <c r="L793" s="58">
        <f t="shared" si="390"/>
        <v>2275000</v>
      </c>
      <c r="M793" s="193">
        <v>350</v>
      </c>
      <c r="N793" s="200" t="s">
        <v>168</v>
      </c>
      <c r="O793" s="193">
        <v>6500</v>
      </c>
      <c r="P793" s="58">
        <f t="shared" ref="P793" si="400">+M793*O793</f>
        <v>2275000</v>
      </c>
      <c r="Q793" s="58"/>
    </row>
    <row r="794" spans="1:17">
      <c r="A794" s="30"/>
      <c r="B794" s="30"/>
      <c r="C794" s="290" t="s">
        <v>557</v>
      </c>
      <c r="D794" s="290"/>
      <c r="E794" s="290"/>
      <c r="F794" s="290"/>
      <c r="G794" s="290"/>
      <c r="H794" s="290"/>
      <c r="I794" s="51"/>
      <c r="J794" s="85"/>
      <c r="K794" s="51"/>
      <c r="L794" s="58"/>
      <c r="M794" s="194"/>
      <c r="N794" s="201"/>
      <c r="O794" s="194"/>
      <c r="P794" s="58"/>
      <c r="Q794" s="58"/>
    </row>
    <row r="795" spans="1:17">
      <c r="A795" s="274"/>
      <c r="B795" s="278">
        <v>68</v>
      </c>
      <c r="C795" s="291" t="s">
        <v>599</v>
      </c>
      <c r="D795" s="291"/>
      <c r="E795" s="291"/>
      <c r="F795" s="291"/>
      <c r="G795" s="291"/>
      <c r="H795" s="291"/>
      <c r="I795" s="50">
        <v>35000</v>
      </c>
      <c r="J795" s="83" t="s">
        <v>164</v>
      </c>
      <c r="K795" s="50">
        <v>255</v>
      </c>
      <c r="L795" s="84">
        <f t="shared" si="390"/>
        <v>8925000</v>
      </c>
      <c r="M795" s="193">
        <v>35000</v>
      </c>
      <c r="N795" s="200" t="s">
        <v>164</v>
      </c>
      <c r="O795" s="193">
        <v>255</v>
      </c>
      <c r="P795" s="84">
        <f t="shared" ref="P795" si="401">+M795*O795</f>
        <v>8925000</v>
      </c>
      <c r="Q795" s="58"/>
    </row>
    <row r="796" spans="1:17">
      <c r="A796" s="30"/>
      <c r="B796" s="63"/>
      <c r="C796" s="289" t="s">
        <v>557</v>
      </c>
      <c r="D796" s="289"/>
      <c r="E796" s="289"/>
      <c r="F796" s="289"/>
      <c r="G796" s="289"/>
      <c r="H796" s="289"/>
      <c r="I796" s="51"/>
      <c r="J796" s="85"/>
      <c r="K796" s="51"/>
      <c r="L796" s="86"/>
      <c r="M796" s="194"/>
      <c r="N796" s="201"/>
      <c r="O796" s="194"/>
      <c r="P796" s="86"/>
      <c r="Q796" s="58"/>
    </row>
    <row r="797" spans="1:17">
      <c r="A797" s="274"/>
      <c r="B797" s="278">
        <v>69</v>
      </c>
      <c r="C797" s="290" t="s">
        <v>600</v>
      </c>
      <c r="D797" s="290"/>
      <c r="E797" s="290"/>
      <c r="F797" s="290"/>
      <c r="G797" s="290"/>
      <c r="H797" s="290"/>
      <c r="I797" s="50">
        <v>100</v>
      </c>
      <c r="J797" s="83" t="s">
        <v>249</v>
      </c>
      <c r="K797" s="50">
        <v>12000</v>
      </c>
      <c r="L797" s="58">
        <f t="shared" si="390"/>
        <v>1200000</v>
      </c>
      <c r="M797" s="193">
        <v>100</v>
      </c>
      <c r="N797" s="200" t="s">
        <v>249</v>
      </c>
      <c r="O797" s="193">
        <v>12000</v>
      </c>
      <c r="P797" s="58">
        <f t="shared" ref="P797" si="402">+M797*O797</f>
        <v>1200000</v>
      </c>
      <c r="Q797" s="58"/>
    </row>
    <row r="798" spans="1:17">
      <c r="A798" s="30"/>
      <c r="B798" s="63"/>
      <c r="C798" s="290" t="s">
        <v>552</v>
      </c>
      <c r="D798" s="290"/>
      <c r="E798" s="290"/>
      <c r="F798" s="290"/>
      <c r="G798" s="290"/>
      <c r="H798" s="290"/>
      <c r="I798" s="51"/>
      <c r="J798" s="85"/>
      <c r="K798" s="51"/>
      <c r="L798" s="58"/>
      <c r="M798" s="194"/>
      <c r="N798" s="201"/>
      <c r="O798" s="194"/>
      <c r="P798" s="58"/>
      <c r="Q798" s="58"/>
    </row>
    <row r="799" spans="1:17">
      <c r="A799" s="274"/>
      <c r="B799" s="278">
        <v>70</v>
      </c>
      <c r="C799" s="291" t="s">
        <v>601</v>
      </c>
      <c r="D799" s="291"/>
      <c r="E799" s="291"/>
      <c r="F799" s="291"/>
      <c r="G799" s="291"/>
      <c r="H799" s="291"/>
      <c r="I799" s="50">
        <v>50</v>
      </c>
      <c r="J799" s="83" t="s">
        <v>168</v>
      </c>
      <c r="K799" s="50">
        <v>10500</v>
      </c>
      <c r="L799" s="84">
        <f t="shared" si="390"/>
        <v>525000</v>
      </c>
      <c r="M799" s="193">
        <v>50</v>
      </c>
      <c r="N799" s="200" t="s">
        <v>168</v>
      </c>
      <c r="O799" s="193">
        <v>10500</v>
      </c>
      <c r="P799" s="84">
        <f t="shared" ref="P799" si="403">+M799*O799</f>
        <v>525000</v>
      </c>
      <c r="Q799" s="58"/>
    </row>
    <row r="800" spans="1:17">
      <c r="A800" s="30"/>
      <c r="B800" s="30"/>
      <c r="C800" s="289" t="s">
        <v>552</v>
      </c>
      <c r="D800" s="289"/>
      <c r="E800" s="289"/>
      <c r="F800" s="289"/>
      <c r="G800" s="289"/>
      <c r="H800" s="289"/>
      <c r="I800" s="51"/>
      <c r="J800" s="85"/>
      <c r="K800" s="51"/>
      <c r="L800" s="86"/>
      <c r="M800" s="194"/>
      <c r="N800" s="201"/>
      <c r="O800" s="194"/>
      <c r="P800" s="86"/>
      <c r="Q800" s="58"/>
    </row>
    <row r="801" spans="1:17">
      <c r="A801" s="274"/>
      <c r="B801" s="278">
        <v>71</v>
      </c>
      <c r="C801" s="290" t="s">
        <v>602</v>
      </c>
      <c r="D801" s="290"/>
      <c r="E801" s="290"/>
      <c r="F801" s="290"/>
      <c r="G801" s="290"/>
      <c r="H801" s="290"/>
      <c r="I801" s="50">
        <v>6</v>
      </c>
      <c r="J801" s="83" t="s">
        <v>182</v>
      </c>
      <c r="K801" s="50">
        <v>25000</v>
      </c>
      <c r="L801" s="58">
        <f t="shared" si="390"/>
        <v>150000</v>
      </c>
      <c r="M801" s="193">
        <v>6</v>
      </c>
      <c r="N801" s="200" t="s">
        <v>182</v>
      </c>
      <c r="O801" s="193">
        <v>25000</v>
      </c>
      <c r="P801" s="58">
        <f t="shared" ref="P801" si="404">+M801*O801</f>
        <v>150000</v>
      </c>
      <c r="Q801" s="58"/>
    </row>
    <row r="802" spans="1:17">
      <c r="A802" s="30"/>
      <c r="B802" s="63"/>
      <c r="C802" s="290" t="s">
        <v>539</v>
      </c>
      <c r="D802" s="290"/>
      <c r="E802" s="290"/>
      <c r="F802" s="290"/>
      <c r="G802" s="290"/>
      <c r="H802" s="290"/>
      <c r="I802" s="51"/>
      <c r="J802" s="85"/>
      <c r="K802" s="51"/>
      <c r="L802" s="58"/>
      <c r="M802" s="194"/>
      <c r="N802" s="201"/>
      <c r="O802" s="194"/>
      <c r="P802" s="58"/>
      <c r="Q802" s="58"/>
    </row>
    <row r="803" spans="1:17">
      <c r="A803" s="274"/>
      <c r="B803" s="278">
        <v>72</v>
      </c>
      <c r="C803" s="291" t="s">
        <v>603</v>
      </c>
      <c r="D803" s="291"/>
      <c r="E803" s="291"/>
      <c r="F803" s="291"/>
      <c r="G803" s="291"/>
      <c r="H803" s="291"/>
      <c r="I803" s="50">
        <v>60</v>
      </c>
      <c r="J803" s="83" t="s">
        <v>249</v>
      </c>
      <c r="K803" s="50">
        <v>155000</v>
      </c>
      <c r="L803" s="84">
        <f t="shared" si="390"/>
        <v>9300000</v>
      </c>
      <c r="M803" s="193">
        <v>60</v>
      </c>
      <c r="N803" s="200" t="s">
        <v>249</v>
      </c>
      <c r="O803" s="193">
        <v>155000</v>
      </c>
      <c r="P803" s="84">
        <f t="shared" ref="P803" si="405">+M803*O803</f>
        <v>9300000</v>
      </c>
      <c r="Q803" s="58"/>
    </row>
    <row r="804" spans="1:17">
      <c r="A804" s="30"/>
      <c r="B804" s="63"/>
      <c r="C804" s="289" t="s">
        <v>552</v>
      </c>
      <c r="D804" s="289"/>
      <c r="E804" s="289"/>
      <c r="F804" s="289"/>
      <c r="G804" s="289"/>
      <c r="H804" s="289"/>
      <c r="I804" s="51"/>
      <c r="J804" s="85"/>
      <c r="K804" s="51"/>
      <c r="L804" s="86"/>
      <c r="M804" s="194"/>
      <c r="N804" s="201"/>
      <c r="O804" s="194"/>
      <c r="P804" s="86"/>
      <c r="Q804" s="58"/>
    </row>
    <row r="805" spans="1:17">
      <c r="A805" s="274"/>
      <c r="B805" s="278">
        <v>73</v>
      </c>
      <c r="C805" s="291" t="s">
        <v>604</v>
      </c>
      <c r="D805" s="291"/>
      <c r="E805" s="291"/>
      <c r="F805" s="291"/>
      <c r="G805" s="291"/>
      <c r="H805" s="291"/>
      <c r="I805" s="50">
        <v>6</v>
      </c>
      <c r="J805" s="83" t="s">
        <v>182</v>
      </c>
      <c r="K805" s="50">
        <v>35000</v>
      </c>
      <c r="L805" s="58">
        <f t="shared" si="390"/>
        <v>210000</v>
      </c>
      <c r="M805" s="193">
        <v>6</v>
      </c>
      <c r="N805" s="200" t="s">
        <v>182</v>
      </c>
      <c r="O805" s="193">
        <v>35000</v>
      </c>
      <c r="P805" s="58">
        <f t="shared" ref="P805" si="406">+M805*O805</f>
        <v>210000</v>
      </c>
      <c r="Q805" s="58"/>
    </row>
    <row r="806" spans="1:17">
      <c r="A806" s="30"/>
      <c r="B806" s="30"/>
      <c r="C806" s="290" t="s">
        <v>539</v>
      </c>
      <c r="D806" s="290"/>
      <c r="E806" s="290"/>
      <c r="F806" s="290"/>
      <c r="G806" s="290"/>
      <c r="H806" s="290"/>
      <c r="I806" s="51"/>
      <c r="J806" s="85"/>
      <c r="K806" s="51"/>
      <c r="L806" s="58"/>
      <c r="M806" s="194"/>
      <c r="N806" s="201"/>
      <c r="O806" s="194"/>
      <c r="P806" s="58"/>
      <c r="Q806" s="58"/>
    </row>
    <row r="807" spans="1:17">
      <c r="A807" s="274"/>
      <c r="B807" s="278">
        <v>74</v>
      </c>
      <c r="C807" s="291" t="s">
        <v>605</v>
      </c>
      <c r="D807" s="291"/>
      <c r="E807" s="291"/>
      <c r="F807" s="291"/>
      <c r="G807" s="291"/>
      <c r="H807" s="291"/>
      <c r="I807" s="50">
        <v>1</v>
      </c>
      <c r="J807" s="83" t="s">
        <v>245</v>
      </c>
      <c r="K807" s="50">
        <v>10000</v>
      </c>
      <c r="L807" s="84">
        <f t="shared" si="390"/>
        <v>10000</v>
      </c>
      <c r="M807" s="193">
        <v>1</v>
      </c>
      <c r="N807" s="200" t="s">
        <v>245</v>
      </c>
      <c r="O807" s="193">
        <v>10000</v>
      </c>
      <c r="P807" s="84">
        <f t="shared" ref="P807" si="407">+M807*O807</f>
        <v>10000</v>
      </c>
      <c r="Q807" s="58"/>
    </row>
    <row r="808" spans="1:17">
      <c r="A808" s="30"/>
      <c r="B808" s="63"/>
      <c r="C808" s="289" t="s">
        <v>536</v>
      </c>
      <c r="D808" s="289"/>
      <c r="E808" s="289"/>
      <c r="F808" s="289"/>
      <c r="G808" s="289"/>
      <c r="H808" s="289"/>
      <c r="I808" s="51"/>
      <c r="J808" s="85"/>
      <c r="K808" s="51"/>
      <c r="L808" s="86"/>
      <c r="M808" s="194"/>
      <c r="N808" s="201"/>
      <c r="O808" s="194"/>
      <c r="P808" s="86"/>
      <c r="Q808" s="58"/>
    </row>
    <row r="809" spans="1:17">
      <c r="A809" s="274"/>
      <c r="B809" s="278">
        <v>75</v>
      </c>
      <c r="C809" s="290" t="s">
        <v>606</v>
      </c>
      <c r="D809" s="290"/>
      <c r="E809" s="290"/>
      <c r="F809" s="290"/>
      <c r="G809" s="290"/>
      <c r="H809" s="290"/>
      <c r="I809" s="50">
        <v>1</v>
      </c>
      <c r="J809" s="83" t="s">
        <v>245</v>
      </c>
      <c r="K809" s="50">
        <v>9500</v>
      </c>
      <c r="L809" s="58">
        <f t="shared" si="390"/>
        <v>9500</v>
      </c>
      <c r="M809" s="193">
        <v>1</v>
      </c>
      <c r="N809" s="200" t="s">
        <v>245</v>
      </c>
      <c r="O809" s="193">
        <v>9500</v>
      </c>
      <c r="P809" s="58">
        <f t="shared" ref="P809" si="408">+M809*O809</f>
        <v>9500</v>
      </c>
      <c r="Q809" s="58"/>
    </row>
    <row r="810" spans="1:17">
      <c r="A810" s="30"/>
      <c r="B810" s="63"/>
      <c r="C810" s="290" t="s">
        <v>536</v>
      </c>
      <c r="D810" s="290"/>
      <c r="E810" s="290"/>
      <c r="F810" s="290"/>
      <c r="G810" s="290"/>
      <c r="H810" s="290"/>
      <c r="I810" s="51"/>
      <c r="J810" s="85"/>
      <c r="K810" s="51"/>
      <c r="L810" s="58"/>
      <c r="M810" s="194"/>
      <c r="N810" s="201"/>
      <c r="O810" s="194"/>
      <c r="P810" s="58"/>
      <c r="Q810" s="58"/>
    </row>
    <row r="811" spans="1:17">
      <c r="A811" s="274"/>
      <c r="B811" s="278">
        <v>76</v>
      </c>
      <c r="C811" s="291" t="s">
        <v>607</v>
      </c>
      <c r="D811" s="291"/>
      <c r="E811" s="291"/>
      <c r="F811" s="291"/>
      <c r="G811" s="291"/>
      <c r="H811" s="291"/>
      <c r="I811" s="50">
        <v>1</v>
      </c>
      <c r="J811" s="83" t="s">
        <v>245</v>
      </c>
      <c r="K811" s="50">
        <v>9500</v>
      </c>
      <c r="L811" s="84">
        <f t="shared" si="390"/>
        <v>9500</v>
      </c>
      <c r="M811" s="193">
        <v>1</v>
      </c>
      <c r="N811" s="200" t="s">
        <v>245</v>
      </c>
      <c r="O811" s="193">
        <v>9500</v>
      </c>
      <c r="P811" s="84">
        <f t="shared" ref="P811" si="409">+M811*O811</f>
        <v>9500</v>
      </c>
      <c r="Q811" s="58"/>
    </row>
    <row r="812" spans="1:17">
      <c r="A812" s="30"/>
      <c r="B812" s="30"/>
      <c r="C812" s="289" t="s">
        <v>536</v>
      </c>
      <c r="D812" s="289"/>
      <c r="E812" s="289"/>
      <c r="F812" s="289"/>
      <c r="G812" s="289"/>
      <c r="H812" s="289"/>
      <c r="I812" s="51"/>
      <c r="J812" s="85"/>
      <c r="K812" s="51"/>
      <c r="L812" s="86"/>
      <c r="M812" s="194"/>
      <c r="N812" s="201"/>
      <c r="O812" s="194"/>
      <c r="P812" s="86"/>
      <c r="Q812" s="58"/>
    </row>
    <row r="813" spans="1:17">
      <c r="A813" s="274"/>
      <c r="B813" s="278">
        <v>77</v>
      </c>
      <c r="C813" s="291" t="s">
        <v>608</v>
      </c>
      <c r="D813" s="291"/>
      <c r="E813" s="291"/>
      <c r="F813" s="291"/>
      <c r="G813" s="291"/>
      <c r="H813" s="291"/>
      <c r="I813" s="50">
        <v>200</v>
      </c>
      <c r="J813" s="83" t="s">
        <v>168</v>
      </c>
      <c r="K813" s="50">
        <v>6500</v>
      </c>
      <c r="L813" s="58">
        <f t="shared" si="390"/>
        <v>1300000</v>
      </c>
      <c r="M813" s="193">
        <v>200</v>
      </c>
      <c r="N813" s="200" t="s">
        <v>168</v>
      </c>
      <c r="O813" s="193">
        <v>6500</v>
      </c>
      <c r="P813" s="58">
        <f t="shared" ref="P813" si="410">+M813*O813</f>
        <v>1300000</v>
      </c>
      <c r="Q813" s="58"/>
    </row>
    <row r="814" spans="1:17">
      <c r="A814" s="30"/>
      <c r="B814" s="63"/>
      <c r="C814" s="289" t="s">
        <v>552</v>
      </c>
      <c r="D814" s="289"/>
      <c r="E814" s="289"/>
      <c r="F814" s="289"/>
      <c r="G814" s="289"/>
      <c r="H814" s="289"/>
      <c r="I814" s="51"/>
      <c r="J814" s="85"/>
      <c r="K814" s="51"/>
      <c r="L814" s="58"/>
      <c r="M814" s="194"/>
      <c r="N814" s="201"/>
      <c r="O814" s="194"/>
      <c r="P814" s="58"/>
      <c r="Q814" s="58"/>
    </row>
    <row r="815" spans="1:17">
      <c r="A815" s="274"/>
      <c r="B815" s="278">
        <v>78</v>
      </c>
      <c r="C815" s="290" t="s">
        <v>609</v>
      </c>
      <c r="D815" s="290"/>
      <c r="E815" s="290"/>
      <c r="F815" s="290"/>
      <c r="G815" s="290"/>
      <c r="H815" s="290"/>
      <c r="I815" s="50">
        <v>2500</v>
      </c>
      <c r="J815" s="83" t="s">
        <v>182</v>
      </c>
      <c r="K815" s="50">
        <v>1100</v>
      </c>
      <c r="L815" s="84">
        <f t="shared" si="390"/>
        <v>2750000</v>
      </c>
      <c r="M815" s="193">
        <v>2500</v>
      </c>
      <c r="N815" s="200" t="s">
        <v>182</v>
      </c>
      <c r="O815" s="193">
        <v>1100</v>
      </c>
      <c r="P815" s="84">
        <f t="shared" ref="P815" si="411">+M815*O815</f>
        <v>2750000</v>
      </c>
      <c r="Q815" s="58"/>
    </row>
    <row r="816" spans="1:17">
      <c r="A816" s="30"/>
      <c r="B816" s="63"/>
      <c r="C816" s="290" t="s">
        <v>552</v>
      </c>
      <c r="D816" s="290"/>
      <c r="E816" s="290"/>
      <c r="F816" s="290"/>
      <c r="G816" s="290"/>
      <c r="H816" s="290"/>
      <c r="I816" s="51"/>
      <c r="J816" s="85"/>
      <c r="K816" s="51"/>
      <c r="L816" s="86"/>
      <c r="M816" s="194"/>
      <c r="N816" s="201"/>
      <c r="O816" s="194"/>
      <c r="P816" s="86"/>
      <c r="Q816" s="58"/>
    </row>
    <row r="817" spans="1:17">
      <c r="A817" s="274"/>
      <c r="B817" s="278">
        <v>79</v>
      </c>
      <c r="C817" s="291" t="s">
        <v>610</v>
      </c>
      <c r="D817" s="291"/>
      <c r="E817" s="291"/>
      <c r="F817" s="291"/>
      <c r="G817" s="291"/>
      <c r="H817" s="291"/>
      <c r="I817" s="50">
        <v>3</v>
      </c>
      <c r="J817" s="83" t="s">
        <v>611</v>
      </c>
      <c r="K817" s="50">
        <v>18000</v>
      </c>
      <c r="L817" s="58">
        <f t="shared" si="390"/>
        <v>54000</v>
      </c>
      <c r="M817" s="193">
        <v>3</v>
      </c>
      <c r="N817" s="200" t="s">
        <v>611</v>
      </c>
      <c r="O817" s="193">
        <v>18000</v>
      </c>
      <c r="P817" s="58">
        <f t="shared" ref="P817" si="412">+M817*O817</f>
        <v>54000</v>
      </c>
      <c r="Q817" s="58"/>
    </row>
    <row r="818" spans="1:17">
      <c r="A818" s="30"/>
      <c r="B818" s="30"/>
      <c r="C818" s="289" t="s">
        <v>536</v>
      </c>
      <c r="D818" s="289"/>
      <c r="E818" s="289"/>
      <c r="F818" s="289"/>
      <c r="G818" s="289"/>
      <c r="H818" s="289"/>
      <c r="I818" s="51"/>
      <c r="J818" s="85"/>
      <c r="K818" s="51"/>
      <c r="L818" s="58"/>
      <c r="M818" s="194"/>
      <c r="N818" s="201"/>
      <c r="O818" s="194"/>
      <c r="P818" s="58"/>
      <c r="Q818" s="58"/>
    </row>
    <row r="819" spans="1:17">
      <c r="A819" s="274"/>
      <c r="B819" s="278">
        <v>80</v>
      </c>
      <c r="C819" s="290" t="s">
        <v>612</v>
      </c>
      <c r="D819" s="290"/>
      <c r="E819" s="290"/>
      <c r="F819" s="290"/>
      <c r="G819" s="290"/>
      <c r="H819" s="290"/>
      <c r="I819" s="50">
        <v>3</v>
      </c>
      <c r="J819" s="83" t="s">
        <v>611</v>
      </c>
      <c r="K819" s="50">
        <v>20000</v>
      </c>
      <c r="L819" s="84">
        <f t="shared" si="390"/>
        <v>60000</v>
      </c>
      <c r="M819" s="193">
        <v>3</v>
      </c>
      <c r="N819" s="200" t="s">
        <v>611</v>
      </c>
      <c r="O819" s="193">
        <v>20000</v>
      </c>
      <c r="P819" s="84">
        <f t="shared" ref="P819" si="413">+M819*O819</f>
        <v>60000</v>
      </c>
      <c r="Q819" s="58"/>
    </row>
    <row r="820" spans="1:17">
      <c r="A820" s="30"/>
      <c r="B820" s="63"/>
      <c r="C820" s="290" t="s">
        <v>536</v>
      </c>
      <c r="D820" s="290"/>
      <c r="E820" s="290"/>
      <c r="F820" s="290"/>
      <c r="G820" s="290"/>
      <c r="H820" s="290"/>
      <c r="I820" s="51"/>
      <c r="J820" s="85"/>
      <c r="K820" s="51"/>
      <c r="L820" s="86"/>
      <c r="M820" s="194"/>
      <c r="N820" s="201"/>
      <c r="O820" s="194"/>
      <c r="P820" s="86"/>
      <c r="Q820" s="58"/>
    </row>
    <row r="821" spans="1:17">
      <c r="A821" s="274"/>
      <c r="B821" s="278">
        <v>81</v>
      </c>
      <c r="C821" s="291" t="s">
        <v>613</v>
      </c>
      <c r="D821" s="291"/>
      <c r="E821" s="291"/>
      <c r="F821" s="291"/>
      <c r="G821" s="291"/>
      <c r="H821" s="291"/>
      <c r="I821" s="50">
        <v>3</v>
      </c>
      <c r="J821" s="83" t="s">
        <v>611</v>
      </c>
      <c r="K821" s="50">
        <v>55000</v>
      </c>
      <c r="L821" s="58">
        <f t="shared" si="390"/>
        <v>165000</v>
      </c>
      <c r="M821" s="193">
        <v>3</v>
      </c>
      <c r="N821" s="200" t="s">
        <v>611</v>
      </c>
      <c r="O821" s="193">
        <v>55000</v>
      </c>
      <c r="P821" s="58">
        <f t="shared" ref="P821" si="414">+M821*O821</f>
        <v>165000</v>
      </c>
      <c r="Q821" s="58"/>
    </row>
    <row r="822" spans="1:17">
      <c r="A822" s="30"/>
      <c r="B822" s="63"/>
      <c r="C822" s="289" t="s">
        <v>536</v>
      </c>
      <c r="D822" s="289"/>
      <c r="E822" s="289"/>
      <c r="F822" s="289"/>
      <c r="G822" s="289"/>
      <c r="H822" s="289"/>
      <c r="I822" s="51"/>
      <c r="J822" s="85"/>
      <c r="K822" s="51"/>
      <c r="L822" s="58"/>
      <c r="M822" s="194"/>
      <c r="N822" s="201"/>
      <c r="O822" s="194"/>
      <c r="P822" s="58"/>
      <c r="Q822" s="58"/>
    </row>
    <row r="823" spans="1:17">
      <c r="A823" s="274"/>
      <c r="B823" s="278">
        <v>82</v>
      </c>
      <c r="C823" s="290" t="s">
        <v>614</v>
      </c>
      <c r="D823" s="290"/>
      <c r="E823" s="290"/>
      <c r="F823" s="290"/>
      <c r="G823" s="290"/>
      <c r="H823" s="290"/>
      <c r="I823" s="50">
        <v>4</v>
      </c>
      <c r="J823" s="83" t="s">
        <v>615</v>
      </c>
      <c r="K823" s="50">
        <v>2500</v>
      </c>
      <c r="L823" s="84">
        <f t="shared" si="390"/>
        <v>10000</v>
      </c>
      <c r="M823" s="193">
        <v>4</v>
      </c>
      <c r="N823" s="200" t="s">
        <v>615</v>
      </c>
      <c r="O823" s="193">
        <v>2500</v>
      </c>
      <c r="P823" s="84">
        <f t="shared" ref="P823" si="415">+M823*O823</f>
        <v>10000</v>
      </c>
      <c r="Q823" s="58"/>
    </row>
    <row r="824" spans="1:17">
      <c r="A824" s="30"/>
      <c r="B824" s="30"/>
      <c r="C824" s="290" t="s">
        <v>536</v>
      </c>
      <c r="D824" s="290"/>
      <c r="E824" s="290"/>
      <c r="F824" s="290"/>
      <c r="G824" s="290"/>
      <c r="H824" s="290"/>
      <c r="I824" s="51"/>
      <c r="J824" s="85"/>
      <c r="K824" s="51"/>
      <c r="L824" s="86"/>
      <c r="M824" s="194"/>
      <c r="N824" s="201"/>
      <c r="O824" s="194"/>
      <c r="P824" s="86"/>
      <c r="Q824" s="58"/>
    </row>
    <row r="825" spans="1:17">
      <c r="A825" s="274"/>
      <c r="B825" s="278">
        <v>83</v>
      </c>
      <c r="C825" s="291" t="s">
        <v>616</v>
      </c>
      <c r="D825" s="291"/>
      <c r="E825" s="291"/>
      <c r="F825" s="291"/>
      <c r="G825" s="291"/>
      <c r="H825" s="291"/>
      <c r="I825" s="50">
        <v>400</v>
      </c>
      <c r="J825" s="83" t="s">
        <v>182</v>
      </c>
      <c r="K825" s="50">
        <v>2800</v>
      </c>
      <c r="L825" s="58">
        <f t="shared" si="390"/>
        <v>1120000</v>
      </c>
      <c r="M825" s="193">
        <v>400</v>
      </c>
      <c r="N825" s="200" t="s">
        <v>182</v>
      </c>
      <c r="O825" s="193">
        <v>2800</v>
      </c>
      <c r="P825" s="58">
        <f t="shared" ref="P825" si="416">+M825*O825</f>
        <v>1120000</v>
      </c>
      <c r="Q825" s="58"/>
    </row>
    <row r="826" spans="1:17">
      <c r="A826" s="30"/>
      <c r="B826" s="63"/>
      <c r="C826" s="289" t="s">
        <v>552</v>
      </c>
      <c r="D826" s="289"/>
      <c r="E826" s="289"/>
      <c r="F826" s="289"/>
      <c r="G826" s="289"/>
      <c r="H826" s="289"/>
      <c r="I826" s="51"/>
      <c r="J826" s="85"/>
      <c r="K826" s="51"/>
      <c r="L826" s="58"/>
      <c r="M826" s="194"/>
      <c r="N826" s="201"/>
      <c r="O826" s="194"/>
      <c r="P826" s="58"/>
      <c r="Q826" s="58"/>
    </row>
    <row r="827" spans="1:17">
      <c r="A827" s="274"/>
      <c r="B827" s="278">
        <v>84</v>
      </c>
      <c r="C827" s="290" t="s">
        <v>617</v>
      </c>
      <c r="D827" s="290"/>
      <c r="E827" s="290"/>
      <c r="F827" s="290"/>
      <c r="G827" s="290"/>
      <c r="H827" s="290"/>
      <c r="I827" s="50">
        <v>650</v>
      </c>
      <c r="J827" s="83" t="s">
        <v>168</v>
      </c>
      <c r="K827" s="50">
        <v>12000</v>
      </c>
      <c r="L827" s="84">
        <f t="shared" si="390"/>
        <v>7800000</v>
      </c>
      <c r="M827" s="193">
        <v>650</v>
      </c>
      <c r="N827" s="200" t="s">
        <v>168</v>
      </c>
      <c r="O827" s="193">
        <v>12000</v>
      </c>
      <c r="P827" s="84">
        <f t="shared" ref="P827" si="417">+M827*O827</f>
        <v>7800000</v>
      </c>
      <c r="Q827" s="58"/>
    </row>
    <row r="828" spans="1:17">
      <c r="A828" s="30"/>
      <c r="B828" s="63"/>
      <c r="C828" s="290" t="s">
        <v>618</v>
      </c>
      <c r="D828" s="290"/>
      <c r="E828" s="290"/>
      <c r="F828" s="290"/>
      <c r="G828" s="290"/>
      <c r="H828" s="290"/>
      <c r="I828" s="51"/>
      <c r="J828" s="85"/>
      <c r="K828" s="51"/>
      <c r="L828" s="86"/>
      <c r="M828" s="194"/>
      <c r="N828" s="201"/>
      <c r="O828" s="194"/>
      <c r="P828" s="86"/>
      <c r="Q828" s="58"/>
    </row>
    <row r="829" spans="1:17">
      <c r="A829" s="274"/>
      <c r="B829" s="278">
        <v>85</v>
      </c>
      <c r="C829" s="291" t="s">
        <v>617</v>
      </c>
      <c r="D829" s="291"/>
      <c r="E829" s="291"/>
      <c r="F829" s="291"/>
      <c r="G829" s="291"/>
      <c r="H829" s="291"/>
      <c r="I829" s="50">
        <v>830</v>
      </c>
      <c r="J829" s="83" t="s">
        <v>168</v>
      </c>
      <c r="K829" s="50">
        <v>16500</v>
      </c>
      <c r="L829" s="58">
        <f t="shared" si="390"/>
        <v>13695000</v>
      </c>
      <c r="M829" s="193">
        <v>830</v>
      </c>
      <c r="N829" s="200" t="s">
        <v>168</v>
      </c>
      <c r="O829" s="193">
        <v>16500</v>
      </c>
      <c r="P829" s="58">
        <f t="shared" ref="P829" si="418">+M829*O829</f>
        <v>13695000</v>
      </c>
      <c r="Q829" s="58"/>
    </row>
    <row r="830" spans="1:17">
      <c r="A830" s="30"/>
      <c r="B830" s="30"/>
      <c r="C830" s="289" t="s">
        <v>619</v>
      </c>
      <c r="D830" s="289"/>
      <c r="E830" s="289"/>
      <c r="F830" s="289"/>
      <c r="G830" s="289"/>
      <c r="H830" s="289"/>
      <c r="I830" s="51"/>
      <c r="J830" s="85"/>
      <c r="K830" s="51"/>
      <c r="L830" s="58"/>
      <c r="M830" s="194"/>
      <c r="N830" s="201"/>
      <c r="O830" s="194"/>
      <c r="P830" s="58"/>
      <c r="Q830" s="58"/>
    </row>
    <row r="831" spans="1:17">
      <c r="A831" s="274"/>
      <c r="B831" s="278">
        <v>86</v>
      </c>
      <c r="C831" s="290" t="s">
        <v>617</v>
      </c>
      <c r="D831" s="290"/>
      <c r="E831" s="290"/>
      <c r="F831" s="290"/>
      <c r="G831" s="290"/>
      <c r="H831" s="290"/>
      <c r="I831" s="50">
        <v>800</v>
      </c>
      <c r="J831" s="83" t="s">
        <v>168</v>
      </c>
      <c r="K831" s="50">
        <v>17000</v>
      </c>
      <c r="L831" s="84">
        <f t="shared" si="390"/>
        <v>13600000</v>
      </c>
      <c r="M831" s="193">
        <v>800</v>
      </c>
      <c r="N831" s="200" t="s">
        <v>168</v>
      </c>
      <c r="O831" s="193">
        <v>17000</v>
      </c>
      <c r="P831" s="84">
        <f t="shared" ref="P831" si="419">+M831*O831</f>
        <v>13600000</v>
      </c>
      <c r="Q831" s="58"/>
    </row>
    <row r="832" spans="1:17">
      <c r="A832" s="30"/>
      <c r="B832" s="63"/>
      <c r="C832" s="290" t="s">
        <v>620</v>
      </c>
      <c r="D832" s="290"/>
      <c r="E832" s="290"/>
      <c r="F832" s="290"/>
      <c r="G832" s="290"/>
      <c r="H832" s="290"/>
      <c r="I832" s="51"/>
      <c r="J832" s="85"/>
      <c r="K832" s="51"/>
      <c r="L832" s="86"/>
      <c r="M832" s="194"/>
      <c r="N832" s="201"/>
      <c r="O832" s="194"/>
      <c r="P832" s="86"/>
      <c r="Q832" s="58"/>
    </row>
    <row r="833" spans="1:17">
      <c r="A833" s="274"/>
      <c r="B833" s="278">
        <v>87</v>
      </c>
      <c r="C833" s="304" t="s">
        <v>621</v>
      </c>
      <c r="D833" s="305"/>
      <c r="E833" s="305"/>
      <c r="F833" s="305"/>
      <c r="G833" s="305"/>
      <c r="H833" s="305"/>
      <c r="I833" s="50">
        <v>1000</v>
      </c>
      <c r="J833" s="83" t="s">
        <v>622</v>
      </c>
      <c r="K833" s="50">
        <v>35000</v>
      </c>
      <c r="L833" s="58">
        <f t="shared" si="390"/>
        <v>35000000</v>
      </c>
      <c r="M833" s="193">
        <v>1000</v>
      </c>
      <c r="N833" s="200" t="s">
        <v>622</v>
      </c>
      <c r="O833" s="193">
        <v>35000</v>
      </c>
      <c r="P833" s="58">
        <f t="shared" ref="P833" si="420">+M833*O833</f>
        <v>35000000</v>
      </c>
      <c r="Q833" s="58"/>
    </row>
    <row r="834" spans="1:17">
      <c r="A834" s="30"/>
      <c r="B834" s="63"/>
      <c r="C834" s="325" t="s">
        <v>623</v>
      </c>
      <c r="D834" s="326"/>
      <c r="E834" s="326"/>
      <c r="F834" s="326"/>
      <c r="G834" s="326"/>
      <c r="H834" s="326"/>
      <c r="I834" s="51"/>
      <c r="J834" s="85"/>
      <c r="K834" s="51"/>
      <c r="L834" s="58"/>
      <c r="M834" s="194"/>
      <c r="N834" s="201"/>
      <c r="O834" s="194"/>
      <c r="P834" s="58"/>
      <c r="Q834" s="58"/>
    </row>
    <row r="835" spans="1:17">
      <c r="A835" s="274"/>
      <c r="B835" s="278">
        <v>88</v>
      </c>
      <c r="C835" s="290" t="s">
        <v>621</v>
      </c>
      <c r="D835" s="290"/>
      <c r="E835" s="290"/>
      <c r="F835" s="290"/>
      <c r="G835" s="290"/>
      <c r="H835" s="290"/>
      <c r="I835" s="50">
        <v>800</v>
      </c>
      <c r="J835" s="83" t="s">
        <v>622</v>
      </c>
      <c r="K835" s="50">
        <v>39400</v>
      </c>
      <c r="L835" s="84">
        <f t="shared" si="390"/>
        <v>31520000</v>
      </c>
      <c r="M835" s="193">
        <v>800</v>
      </c>
      <c r="N835" s="200" t="s">
        <v>622</v>
      </c>
      <c r="O835" s="193">
        <v>39400</v>
      </c>
      <c r="P835" s="84">
        <f t="shared" ref="P835" si="421">+M835*O835</f>
        <v>31520000</v>
      </c>
      <c r="Q835" s="58"/>
    </row>
    <row r="836" spans="1:17">
      <c r="A836" s="30"/>
      <c r="B836" s="63"/>
      <c r="C836" s="290" t="s">
        <v>624</v>
      </c>
      <c r="D836" s="290"/>
      <c r="E836" s="290"/>
      <c r="F836" s="290"/>
      <c r="G836" s="290"/>
      <c r="H836" s="290"/>
      <c r="I836" s="51"/>
      <c r="J836" s="85"/>
      <c r="K836" s="51"/>
      <c r="L836" s="86"/>
      <c r="M836" s="194"/>
      <c r="N836" s="201"/>
      <c r="O836" s="194"/>
      <c r="P836" s="86"/>
      <c r="Q836" s="58"/>
    </row>
    <row r="837" spans="1:17">
      <c r="A837" s="274"/>
      <c r="B837" s="278">
        <v>89</v>
      </c>
      <c r="C837" s="291" t="s">
        <v>625</v>
      </c>
      <c r="D837" s="291"/>
      <c r="E837" s="291"/>
      <c r="F837" s="291"/>
      <c r="G837" s="291"/>
      <c r="H837" s="291"/>
      <c r="I837" s="50">
        <v>10</v>
      </c>
      <c r="J837" s="83" t="s">
        <v>182</v>
      </c>
      <c r="K837" s="50">
        <v>1500000</v>
      </c>
      <c r="L837" s="58">
        <f t="shared" si="390"/>
        <v>15000000</v>
      </c>
      <c r="M837" s="193">
        <v>2</v>
      </c>
      <c r="N837" s="200" t="s">
        <v>182</v>
      </c>
      <c r="O837" s="193">
        <v>1500000</v>
      </c>
      <c r="P837" s="58">
        <f t="shared" ref="P837" si="422">+M837*O837</f>
        <v>3000000</v>
      </c>
      <c r="Q837" s="58"/>
    </row>
    <row r="838" spans="1:17">
      <c r="A838" s="30"/>
      <c r="B838" s="63"/>
      <c r="C838" s="289" t="s">
        <v>626</v>
      </c>
      <c r="D838" s="289"/>
      <c r="E838" s="289"/>
      <c r="F838" s="289"/>
      <c r="G838" s="289"/>
      <c r="H838" s="289"/>
      <c r="I838" s="51"/>
      <c r="J838" s="85"/>
      <c r="K838" s="51"/>
      <c r="L838" s="58"/>
      <c r="M838" s="194"/>
      <c r="N838" s="201"/>
      <c r="O838" s="194"/>
      <c r="P838" s="58"/>
      <c r="Q838" s="58"/>
    </row>
    <row r="839" spans="1:17">
      <c r="A839" s="30"/>
      <c r="B839" s="278">
        <v>90</v>
      </c>
      <c r="C839" s="290" t="s">
        <v>627</v>
      </c>
      <c r="D839" s="290"/>
      <c r="E839" s="290"/>
      <c r="F839" s="290"/>
      <c r="G839" s="290"/>
      <c r="H839" s="290"/>
      <c r="I839" s="50">
        <v>50</v>
      </c>
      <c r="J839" s="83" t="s">
        <v>168</v>
      </c>
      <c r="K839" s="50">
        <v>100000</v>
      </c>
      <c r="L839" s="84">
        <f t="shared" ref="L839:L845" si="423">+I839*K839</f>
        <v>5000000</v>
      </c>
      <c r="M839" s="193">
        <v>50</v>
      </c>
      <c r="N839" s="200" t="s">
        <v>168</v>
      </c>
      <c r="O839" s="193">
        <v>100000</v>
      </c>
      <c r="P839" s="84">
        <f t="shared" ref="P839" si="424">+M839*O839</f>
        <v>5000000</v>
      </c>
      <c r="Q839" s="58"/>
    </row>
    <row r="840" spans="1:17">
      <c r="A840" s="30"/>
      <c r="B840" s="63"/>
      <c r="C840" s="290" t="s">
        <v>628</v>
      </c>
      <c r="D840" s="290"/>
      <c r="E840" s="290"/>
      <c r="F840" s="290"/>
      <c r="G840" s="290"/>
      <c r="H840" s="290"/>
      <c r="I840" s="51"/>
      <c r="J840" s="85"/>
      <c r="K840" s="51"/>
      <c r="L840" s="86"/>
      <c r="M840" s="194"/>
      <c r="N840" s="201"/>
      <c r="O840" s="194"/>
      <c r="P840" s="86"/>
      <c r="Q840" s="58"/>
    </row>
    <row r="841" spans="1:17">
      <c r="A841" s="30"/>
      <c r="B841" s="278">
        <v>91</v>
      </c>
      <c r="C841" s="291" t="s">
        <v>629</v>
      </c>
      <c r="D841" s="291"/>
      <c r="E841" s="291"/>
      <c r="F841" s="291"/>
      <c r="G841" s="291"/>
      <c r="H841" s="291"/>
      <c r="I841" s="50">
        <v>25</v>
      </c>
      <c r="J841" s="83" t="s">
        <v>630</v>
      </c>
      <c r="K841" s="50">
        <v>550000</v>
      </c>
      <c r="L841" s="58">
        <f t="shared" si="423"/>
        <v>13750000</v>
      </c>
      <c r="M841" s="193">
        <v>25</v>
      </c>
      <c r="N841" s="200" t="s">
        <v>630</v>
      </c>
      <c r="O841" s="193">
        <v>550000</v>
      </c>
      <c r="P841" s="58">
        <f t="shared" ref="P841" si="425">+M841*O841</f>
        <v>13750000</v>
      </c>
      <c r="Q841" s="58"/>
    </row>
    <row r="842" spans="1:17">
      <c r="A842" s="30"/>
      <c r="B842" s="30"/>
      <c r="C842" s="289" t="s">
        <v>626</v>
      </c>
      <c r="D842" s="289"/>
      <c r="E842" s="289"/>
      <c r="F842" s="289"/>
      <c r="G842" s="289"/>
      <c r="H842" s="289"/>
      <c r="I842" s="51"/>
      <c r="J842" s="85"/>
      <c r="K842" s="51"/>
      <c r="L842" s="58"/>
      <c r="M842" s="194"/>
      <c r="N842" s="201"/>
      <c r="O842" s="194"/>
      <c r="P842" s="58"/>
      <c r="Q842" s="58"/>
    </row>
    <row r="843" spans="1:17">
      <c r="A843" s="30"/>
      <c r="B843" s="278">
        <v>91</v>
      </c>
      <c r="C843" s="328" t="s">
        <v>631</v>
      </c>
      <c r="D843" s="328"/>
      <c r="E843" s="328"/>
      <c r="F843" s="328"/>
      <c r="G843" s="328"/>
      <c r="H843" s="328"/>
      <c r="I843" s="50">
        <v>100</v>
      </c>
      <c r="J843" s="83" t="s">
        <v>168</v>
      </c>
      <c r="K843" s="50">
        <v>19000</v>
      </c>
      <c r="L843" s="84">
        <f t="shared" si="423"/>
        <v>1900000</v>
      </c>
      <c r="M843" s="193">
        <v>100</v>
      </c>
      <c r="N843" s="200" t="s">
        <v>168</v>
      </c>
      <c r="O843" s="193">
        <v>19000</v>
      </c>
      <c r="P843" s="84">
        <f t="shared" ref="P843" si="426">+M843*O843</f>
        <v>1900000</v>
      </c>
      <c r="Q843" s="58"/>
    </row>
    <row r="844" spans="1:17">
      <c r="A844" s="30"/>
      <c r="B844" s="63"/>
      <c r="C844" s="328" t="s">
        <v>552</v>
      </c>
      <c r="D844" s="328"/>
      <c r="E844" s="328"/>
      <c r="F844" s="328"/>
      <c r="G844" s="328"/>
      <c r="H844" s="328"/>
      <c r="I844" s="51"/>
      <c r="J844" s="85"/>
      <c r="K844" s="51"/>
      <c r="L844" s="86"/>
      <c r="M844" s="194"/>
      <c r="N844" s="201"/>
      <c r="O844" s="194"/>
      <c r="P844" s="86"/>
      <c r="Q844" s="58"/>
    </row>
    <row r="845" spans="1:17">
      <c r="A845" s="274"/>
      <c r="B845" s="278">
        <v>93</v>
      </c>
      <c r="C845" s="294" t="s">
        <v>632</v>
      </c>
      <c r="D845" s="294"/>
      <c r="E845" s="294"/>
      <c r="F845" s="294"/>
      <c r="G845" s="294"/>
      <c r="H845" s="294"/>
      <c r="I845" s="50">
        <v>400</v>
      </c>
      <c r="J845" s="83" t="s">
        <v>182</v>
      </c>
      <c r="K845" s="50">
        <v>3200</v>
      </c>
      <c r="L845" s="84">
        <f t="shared" si="423"/>
        <v>1280000</v>
      </c>
      <c r="M845" s="193">
        <v>400</v>
      </c>
      <c r="N845" s="200" t="s">
        <v>182</v>
      </c>
      <c r="O845" s="193">
        <v>3200</v>
      </c>
      <c r="P845" s="84">
        <f t="shared" ref="P845" si="427">+M845*O845</f>
        <v>1280000</v>
      </c>
      <c r="Q845" s="58"/>
    </row>
    <row r="846" spans="1:17">
      <c r="A846" s="30"/>
      <c r="B846" s="63"/>
      <c r="C846" s="327" t="s">
        <v>552</v>
      </c>
      <c r="D846" s="327"/>
      <c r="E846" s="327"/>
      <c r="F846" s="327"/>
      <c r="G846" s="327"/>
      <c r="H846" s="327"/>
      <c r="I846" s="38"/>
      <c r="J846" s="88"/>
      <c r="K846" s="38"/>
      <c r="L846" s="86"/>
      <c r="M846" s="191"/>
      <c r="N846" s="202"/>
      <c r="O846" s="191"/>
      <c r="P846" s="86"/>
      <c r="Q846" s="58"/>
    </row>
    <row r="847" spans="1:17">
      <c r="A847" s="30"/>
      <c r="B847" s="278">
        <v>94</v>
      </c>
      <c r="C847" s="294" t="s">
        <v>633</v>
      </c>
      <c r="D847" s="294"/>
      <c r="E847" s="294"/>
      <c r="F847" s="294"/>
      <c r="G847" s="294"/>
      <c r="H847" s="294"/>
      <c r="I847" s="42">
        <v>60</v>
      </c>
      <c r="J847" s="85" t="s">
        <v>182</v>
      </c>
      <c r="K847" s="89">
        <v>50000</v>
      </c>
      <c r="L847" s="58">
        <f>+I847*K847</f>
        <v>3000000</v>
      </c>
      <c r="M847" s="192">
        <v>60</v>
      </c>
      <c r="N847" s="201" t="s">
        <v>182</v>
      </c>
      <c r="O847" s="199">
        <v>50000</v>
      </c>
      <c r="P847" s="58">
        <f>+M847*O847</f>
        <v>3000000</v>
      </c>
      <c r="Q847" s="58"/>
    </row>
    <row r="848" spans="1:17">
      <c r="A848" s="30"/>
      <c r="B848" s="63"/>
      <c r="C848" s="327" t="s">
        <v>634</v>
      </c>
      <c r="D848" s="327"/>
      <c r="E848" s="327"/>
      <c r="F848" s="327"/>
      <c r="G848" s="327"/>
      <c r="H848" s="327"/>
      <c r="I848" s="38"/>
      <c r="J848" s="88"/>
      <c r="K848" s="38"/>
      <c r="L848" s="86"/>
      <c r="M848" s="191"/>
      <c r="N848" s="202"/>
      <c r="O848" s="191"/>
      <c r="P848" s="86"/>
      <c r="Q848" s="58"/>
    </row>
    <row r="849" spans="1:20">
      <c r="A849" s="30"/>
      <c r="B849" s="278">
        <v>95</v>
      </c>
      <c r="C849" s="333" t="s">
        <v>907</v>
      </c>
      <c r="D849" s="334"/>
      <c r="E849" s="334"/>
      <c r="F849" s="334"/>
      <c r="G849" s="334"/>
      <c r="H849" s="335"/>
      <c r="I849" s="42"/>
      <c r="J849" s="27"/>
      <c r="K849" s="42"/>
      <c r="L849" s="58"/>
      <c r="M849" s="192"/>
      <c r="N849" s="186" t="s">
        <v>615</v>
      </c>
      <c r="O849" s="192"/>
      <c r="P849" s="58"/>
      <c r="Q849" s="58"/>
    </row>
    <row r="850" spans="1:20">
      <c r="A850" s="30"/>
      <c r="B850" s="63"/>
      <c r="C850" s="327" t="s">
        <v>180</v>
      </c>
      <c r="D850" s="327"/>
      <c r="E850" s="327"/>
      <c r="F850" s="327"/>
      <c r="G850" s="327"/>
      <c r="H850" s="327"/>
      <c r="I850" s="42"/>
      <c r="J850" s="27"/>
      <c r="K850" s="42"/>
      <c r="L850" s="58"/>
      <c r="M850" s="192"/>
      <c r="N850" s="186"/>
      <c r="O850" s="192"/>
      <c r="P850" s="58"/>
      <c r="Q850" s="58"/>
    </row>
    <row r="851" spans="1:20">
      <c r="A851" s="91" t="s">
        <v>636</v>
      </c>
      <c r="B851" s="321" t="s">
        <v>637</v>
      </c>
      <c r="C851" s="321"/>
      <c r="D851" s="321"/>
      <c r="E851" s="321"/>
      <c r="F851" s="321"/>
      <c r="G851" s="321"/>
      <c r="H851" s="321"/>
      <c r="I851" s="24"/>
      <c r="J851" s="13"/>
      <c r="K851" s="22"/>
      <c r="L851" s="26">
        <f>SUM(L852:L861)</f>
        <v>1014572000</v>
      </c>
      <c r="M851" s="96"/>
      <c r="N851" s="97"/>
      <c r="O851" s="22"/>
      <c r="P851" s="26">
        <f>SUM(P852:P861)</f>
        <v>700145000</v>
      </c>
      <c r="Q851" s="58"/>
      <c r="S851">
        <v>1224650979</v>
      </c>
    </row>
    <row r="852" spans="1:20">
      <c r="A852" s="330"/>
      <c r="B852" s="288">
        <v>1</v>
      </c>
      <c r="C852" s="291" t="s">
        <v>638</v>
      </c>
      <c r="D852" s="291"/>
      <c r="E852" s="291"/>
      <c r="F852" s="291"/>
      <c r="G852" s="291"/>
      <c r="H852" s="291"/>
      <c r="I852" s="50">
        <v>1</v>
      </c>
      <c r="J852" s="34" t="s">
        <v>635</v>
      </c>
      <c r="K852" s="36">
        <v>1000000000</v>
      </c>
      <c r="L852" s="36">
        <f>I852*K852</f>
        <v>1000000000</v>
      </c>
      <c r="M852" s="193">
        <v>1</v>
      </c>
      <c r="N852" s="189" t="s">
        <v>635</v>
      </c>
      <c r="O852" s="36">
        <f>620000000-27000000</f>
        <v>593000000</v>
      </c>
      <c r="P852" s="36">
        <f>M852*O852</f>
        <v>593000000</v>
      </c>
      <c r="Q852" s="58"/>
    </row>
    <row r="853" spans="1:20">
      <c r="A853" s="332"/>
      <c r="B853" s="52"/>
      <c r="C853" s="289" t="s">
        <v>639</v>
      </c>
      <c r="D853" s="289"/>
      <c r="E853" s="289"/>
      <c r="F853" s="289"/>
      <c r="G853" s="289"/>
      <c r="H853" s="289"/>
      <c r="I853" s="51"/>
      <c r="J853" s="38"/>
      <c r="K853" s="39"/>
      <c r="L853" s="39"/>
      <c r="M853" s="194"/>
      <c r="N853" s="191"/>
      <c r="O853" s="39"/>
      <c r="P853" s="39"/>
      <c r="Q853" s="58"/>
    </row>
    <row r="854" spans="1:20">
      <c r="A854" s="274"/>
      <c r="B854" s="37"/>
      <c r="C854" s="291" t="s">
        <v>638</v>
      </c>
      <c r="D854" s="291"/>
      <c r="E854" s="291"/>
      <c r="F854" s="291"/>
      <c r="G854" s="291"/>
      <c r="H854" s="291"/>
      <c r="I854" s="89"/>
      <c r="J854" s="42"/>
      <c r="K854" s="43"/>
      <c r="L854" s="43"/>
      <c r="M854" s="199"/>
      <c r="N854" s="192"/>
      <c r="O854" s="43"/>
      <c r="P854" s="43"/>
      <c r="Q854" s="58"/>
      <c r="S854" s="41">
        <v>373681900</v>
      </c>
      <c r="T854" t="s">
        <v>955</v>
      </c>
    </row>
    <row r="855" spans="1:20">
      <c r="A855" s="274"/>
      <c r="B855" s="37"/>
      <c r="C855" s="289" t="s">
        <v>916</v>
      </c>
      <c r="D855" s="289"/>
      <c r="E855" s="289"/>
      <c r="F855" s="289"/>
      <c r="G855" s="289"/>
      <c r="H855" s="289"/>
      <c r="I855" s="51"/>
      <c r="J855" s="38"/>
      <c r="K855" s="39"/>
      <c r="L855" s="39"/>
      <c r="M855" s="194">
        <v>1</v>
      </c>
      <c r="N855" s="191" t="s">
        <v>691</v>
      </c>
      <c r="O855" s="39">
        <v>104373000</v>
      </c>
      <c r="P855" s="43">
        <f>+M855*O855</f>
        <v>104373000</v>
      </c>
      <c r="Q855" s="58"/>
      <c r="S855" s="41">
        <f>2*52000000</f>
        <v>104000000</v>
      </c>
      <c r="T855" t="s">
        <v>956</v>
      </c>
    </row>
    <row r="856" spans="1:20">
      <c r="A856" s="332"/>
      <c r="B856" s="288">
        <v>2</v>
      </c>
      <c r="C856" s="291" t="s">
        <v>640</v>
      </c>
      <c r="D856" s="291"/>
      <c r="E856" s="291"/>
      <c r="F856" s="291"/>
      <c r="G856" s="291"/>
      <c r="H856" s="291"/>
      <c r="I856" s="89">
        <v>1</v>
      </c>
      <c r="J856" s="42" t="s">
        <v>635</v>
      </c>
      <c r="K856" s="43">
        <v>11800000</v>
      </c>
      <c r="L856" s="43">
        <f t="shared" ref="L856" si="428">I856*K856</f>
        <v>11800000</v>
      </c>
      <c r="M856" s="199"/>
      <c r="N856" s="192"/>
      <c r="O856" s="43"/>
      <c r="P856" s="36"/>
      <c r="Q856" s="58"/>
      <c r="S856" s="41">
        <f>27000000*5</f>
        <v>135000000</v>
      </c>
      <c r="T856" t="s">
        <v>957</v>
      </c>
    </row>
    <row r="857" spans="1:20">
      <c r="A857" s="332"/>
      <c r="B857" s="52"/>
      <c r="C857" s="289" t="s">
        <v>641</v>
      </c>
      <c r="D857" s="289"/>
      <c r="E857" s="289"/>
      <c r="F857" s="289"/>
      <c r="G857" s="289"/>
      <c r="H857" s="289"/>
      <c r="I857" s="51"/>
      <c r="J857" s="38"/>
      <c r="K857" s="39"/>
      <c r="L857" s="39"/>
      <c r="M857" s="194"/>
      <c r="N857" s="191"/>
      <c r="O857" s="39"/>
      <c r="P857" s="39"/>
      <c r="Q857" s="58"/>
      <c r="S857" s="41">
        <f>SUM(S854:S856)</f>
        <v>612681900</v>
      </c>
      <c r="T857" t="s">
        <v>958</v>
      </c>
    </row>
    <row r="858" spans="1:20">
      <c r="A858" s="274"/>
      <c r="B858" s="288">
        <v>3</v>
      </c>
      <c r="C858" s="291" t="s">
        <v>642</v>
      </c>
      <c r="D858" s="291"/>
      <c r="E858" s="291"/>
      <c r="F858" s="291"/>
      <c r="G858" s="291"/>
      <c r="H858" s="291"/>
      <c r="I858" s="89">
        <f>2*12</f>
        <v>24</v>
      </c>
      <c r="J858" s="42" t="s">
        <v>245</v>
      </c>
      <c r="K858" s="43">
        <v>28000</v>
      </c>
      <c r="L858" s="36">
        <f t="shared" ref="L858" si="429">I858*K858</f>
        <v>672000</v>
      </c>
      <c r="M858" s="199">
        <f>2*12</f>
        <v>24</v>
      </c>
      <c r="N858" s="192" t="s">
        <v>245</v>
      </c>
      <c r="O858" s="43">
        <v>28000</v>
      </c>
      <c r="P858" s="36">
        <f t="shared" ref="P858" si="430">M858*O858</f>
        <v>672000</v>
      </c>
      <c r="Q858" s="58"/>
      <c r="S858" s="41">
        <v>104373000</v>
      </c>
      <c r="T858" t="s">
        <v>954</v>
      </c>
    </row>
    <row r="859" spans="1:20">
      <c r="A859" s="286"/>
      <c r="B859" s="52"/>
      <c r="C859" s="289" t="s">
        <v>643</v>
      </c>
      <c r="D859" s="289"/>
      <c r="E859" s="289"/>
      <c r="F859" s="289"/>
      <c r="G859" s="289"/>
      <c r="H859" s="289"/>
      <c r="I859" s="51"/>
      <c r="J859" s="38"/>
      <c r="K859" s="39"/>
      <c r="L859" s="39"/>
      <c r="M859" s="194"/>
      <c r="N859" s="191"/>
      <c r="O859" s="39"/>
      <c r="P859" s="39"/>
      <c r="Q859" s="58"/>
      <c r="S859" s="40">
        <f>+S857+S858</f>
        <v>717054900</v>
      </c>
      <c r="T859" t="s">
        <v>959</v>
      </c>
    </row>
    <row r="860" spans="1:20">
      <c r="A860" s="274"/>
      <c r="B860" s="288">
        <v>4</v>
      </c>
      <c r="C860" s="291" t="s">
        <v>644</v>
      </c>
      <c r="D860" s="291"/>
      <c r="E860" s="291"/>
      <c r="F860" s="291"/>
      <c r="G860" s="291"/>
      <c r="H860" s="291"/>
      <c r="I860" s="89">
        <v>35</v>
      </c>
      <c r="J860" s="42" t="s">
        <v>245</v>
      </c>
      <c r="K860" s="43">
        <v>60000</v>
      </c>
      <c r="L860" s="36">
        <f t="shared" ref="L860" si="431">I860*K860</f>
        <v>2100000</v>
      </c>
      <c r="M860" s="199">
        <v>35</v>
      </c>
      <c r="N860" s="192" t="s">
        <v>245</v>
      </c>
      <c r="O860" s="43">
        <v>60000</v>
      </c>
      <c r="P860" s="36">
        <f t="shared" ref="P860" si="432">M860*O860</f>
        <v>2100000</v>
      </c>
      <c r="Q860" s="58"/>
    </row>
    <row r="861" spans="1:20">
      <c r="A861" s="279"/>
      <c r="B861" s="52"/>
      <c r="C861" s="289" t="s">
        <v>645</v>
      </c>
      <c r="D861" s="289"/>
      <c r="E861" s="289"/>
      <c r="F861" s="289"/>
      <c r="G861" s="289"/>
      <c r="H861" s="289"/>
      <c r="I861" s="51"/>
      <c r="J861" s="38"/>
      <c r="K861" s="39"/>
      <c r="L861" s="39"/>
      <c r="M861" s="194"/>
      <c r="N861" s="191"/>
      <c r="O861" s="39"/>
      <c r="P861" s="39"/>
      <c r="Q861" s="58"/>
    </row>
    <row r="862" spans="1:20">
      <c r="A862" s="265" t="s">
        <v>646</v>
      </c>
      <c r="B862" s="292" t="s">
        <v>647</v>
      </c>
      <c r="C862" s="292"/>
      <c r="D862" s="292"/>
      <c r="E862" s="292"/>
      <c r="F862" s="292"/>
      <c r="G862" s="292"/>
      <c r="H862" s="292"/>
      <c r="I862" s="24"/>
      <c r="J862" s="13"/>
      <c r="K862" s="22"/>
      <c r="L862" s="26">
        <f>SUM(L863:L866)</f>
        <v>26500000</v>
      </c>
      <c r="M862" s="96"/>
      <c r="N862" s="97"/>
      <c r="O862" s="22"/>
      <c r="P862" s="26">
        <f>SUM(P863:P866)</f>
        <v>9450000</v>
      </c>
      <c r="Q862" s="58">
        <v>50813000</v>
      </c>
    </row>
    <row r="863" spans="1:20">
      <c r="A863" s="274"/>
      <c r="B863" s="288">
        <v>1</v>
      </c>
      <c r="C863" s="291" t="s">
        <v>648</v>
      </c>
      <c r="D863" s="291"/>
      <c r="E863" s="291"/>
      <c r="F863" s="291"/>
      <c r="G863" s="291"/>
      <c r="H863" s="291"/>
      <c r="I863" s="50">
        <v>100</v>
      </c>
      <c r="J863" s="50" t="s">
        <v>91</v>
      </c>
      <c r="K863" s="36">
        <v>75000</v>
      </c>
      <c r="L863" s="36">
        <f>+I863*K863</f>
        <v>7500000</v>
      </c>
      <c r="M863" s="193">
        <v>50</v>
      </c>
      <c r="N863" s="193" t="s">
        <v>91</v>
      </c>
      <c r="O863" s="36">
        <v>75000</v>
      </c>
      <c r="P863" s="36">
        <f>+M863*O863</f>
        <v>3750000</v>
      </c>
      <c r="Q863" s="58"/>
    </row>
    <row r="864" spans="1:20">
      <c r="A864" s="30"/>
      <c r="B864" s="37"/>
      <c r="C864" s="290" t="s">
        <v>649</v>
      </c>
      <c r="D864" s="290"/>
      <c r="E864" s="290"/>
      <c r="F864" s="290"/>
      <c r="G864" s="290"/>
      <c r="H864" s="290"/>
      <c r="I864" s="51"/>
      <c r="J864" s="51"/>
      <c r="K864" s="39"/>
      <c r="L864" s="39"/>
      <c r="M864" s="194"/>
      <c r="N864" s="194"/>
      <c r="O864" s="39"/>
      <c r="P864" s="39"/>
      <c r="Q864" s="58"/>
    </row>
    <row r="865" spans="1:20">
      <c r="A865" s="274"/>
      <c r="B865" s="288">
        <v>2</v>
      </c>
      <c r="C865" s="291" t="s">
        <v>648</v>
      </c>
      <c r="D865" s="291"/>
      <c r="E865" s="291"/>
      <c r="F865" s="291"/>
      <c r="G865" s="291"/>
      <c r="H865" s="291"/>
      <c r="I865" s="50">
        <v>100</v>
      </c>
      <c r="J865" s="50" t="s">
        <v>91</v>
      </c>
      <c r="K865" s="36">
        <v>190000</v>
      </c>
      <c r="L865" s="36">
        <f>+I865*K865</f>
        <v>19000000</v>
      </c>
      <c r="M865" s="193">
        <v>30</v>
      </c>
      <c r="N865" s="193" t="s">
        <v>91</v>
      </c>
      <c r="O865" s="36">
        <v>190000</v>
      </c>
      <c r="P865" s="36">
        <f>+M865*O865</f>
        <v>5700000</v>
      </c>
      <c r="Q865" s="58"/>
    </row>
    <row r="866" spans="1:20">
      <c r="A866" s="30"/>
      <c r="B866" s="52"/>
      <c r="C866" s="289" t="s">
        <v>650</v>
      </c>
      <c r="D866" s="289"/>
      <c r="E866" s="289"/>
      <c r="F866" s="289"/>
      <c r="G866" s="289"/>
      <c r="H866" s="289"/>
      <c r="I866" s="51"/>
      <c r="J866" s="51"/>
      <c r="K866" s="39"/>
      <c r="L866" s="39"/>
      <c r="M866" s="194"/>
      <c r="N866" s="194"/>
      <c r="O866" s="39"/>
      <c r="P866" s="39"/>
      <c r="Q866" s="58"/>
    </row>
    <row r="867" spans="1:20">
      <c r="A867" s="265" t="s">
        <v>651</v>
      </c>
      <c r="B867" s="292" t="s">
        <v>652</v>
      </c>
      <c r="C867" s="292"/>
      <c r="D867" s="292"/>
      <c r="E867" s="292"/>
      <c r="F867" s="292"/>
      <c r="G867" s="292"/>
      <c r="H867" s="292"/>
      <c r="I867" s="24"/>
      <c r="J867" s="24"/>
      <c r="K867" s="32"/>
      <c r="L867" s="94">
        <f>SUM(L868:L873)</f>
        <v>26750000</v>
      </c>
      <c r="M867" s="96"/>
      <c r="N867" s="96"/>
      <c r="O867" s="32"/>
      <c r="P867" s="94">
        <f>SUM(P868:P873)</f>
        <v>41500000</v>
      </c>
      <c r="Q867" s="58">
        <v>49233440</v>
      </c>
    </row>
    <row r="868" spans="1:20">
      <c r="A868" s="274"/>
      <c r="B868" s="285">
        <v>1</v>
      </c>
      <c r="C868" s="290" t="s">
        <v>653</v>
      </c>
      <c r="D868" s="290"/>
      <c r="E868" s="290"/>
      <c r="F868" s="290"/>
      <c r="G868" s="290"/>
      <c r="H868" s="290"/>
      <c r="I868" s="50">
        <f>230+100+400</f>
        <v>730</v>
      </c>
      <c r="J868" s="34" t="s">
        <v>245</v>
      </c>
      <c r="K868" s="36">
        <v>25000</v>
      </c>
      <c r="L868" s="36">
        <f>+I868*K868</f>
        <v>18250000</v>
      </c>
      <c r="M868" s="193">
        <v>1200</v>
      </c>
      <c r="N868" s="189" t="s">
        <v>245</v>
      </c>
      <c r="O868" s="36">
        <v>25000</v>
      </c>
      <c r="P868" s="36">
        <f>+M868*O868</f>
        <v>30000000</v>
      </c>
      <c r="Q868" s="58"/>
    </row>
    <row r="869" spans="1:20">
      <c r="A869" s="30"/>
      <c r="B869" s="37"/>
      <c r="C869" s="290" t="s">
        <v>654</v>
      </c>
      <c r="D869" s="290"/>
      <c r="E869" s="290"/>
      <c r="F869" s="290"/>
      <c r="G869" s="290"/>
      <c r="H869" s="290"/>
      <c r="I869" s="51"/>
      <c r="J869" s="38"/>
      <c r="K869" s="39"/>
      <c r="L869" s="39"/>
      <c r="M869" s="194"/>
      <c r="N869" s="191"/>
      <c r="O869" s="39"/>
      <c r="P869" s="39"/>
      <c r="Q869" s="58"/>
    </row>
    <row r="870" spans="1:20">
      <c r="A870" s="274"/>
      <c r="B870" s="288">
        <v>2</v>
      </c>
      <c r="C870" s="291" t="s">
        <v>653</v>
      </c>
      <c r="D870" s="291"/>
      <c r="E870" s="291"/>
      <c r="F870" s="291"/>
      <c r="G870" s="291"/>
      <c r="H870" s="291"/>
      <c r="I870" s="50">
        <v>100</v>
      </c>
      <c r="J870" s="34" t="s">
        <v>655</v>
      </c>
      <c r="K870" s="36">
        <v>35000</v>
      </c>
      <c r="L870" s="36">
        <f>+I870*K870</f>
        <v>3500000</v>
      </c>
      <c r="M870" s="193">
        <v>100</v>
      </c>
      <c r="N870" s="189" t="s">
        <v>655</v>
      </c>
      <c r="O870" s="36">
        <v>35000</v>
      </c>
      <c r="P870" s="36">
        <f>+M870*O870</f>
        <v>3500000</v>
      </c>
      <c r="Q870" s="58"/>
    </row>
    <row r="871" spans="1:20">
      <c r="A871" s="30"/>
      <c r="B871" s="52"/>
      <c r="C871" s="289" t="s">
        <v>656</v>
      </c>
      <c r="D871" s="289"/>
      <c r="E871" s="289"/>
      <c r="F871" s="289"/>
      <c r="G871" s="289"/>
      <c r="H871" s="289"/>
      <c r="I871" s="51"/>
      <c r="J871" s="38"/>
      <c r="K871" s="39"/>
      <c r="L871" s="39"/>
      <c r="M871" s="194"/>
      <c r="N871" s="191"/>
      <c r="O871" s="39"/>
      <c r="P871" s="39"/>
      <c r="Q871" s="58"/>
    </row>
    <row r="872" spans="1:20">
      <c r="A872" s="274"/>
      <c r="B872" s="288">
        <v>3</v>
      </c>
      <c r="C872" s="291" t="s">
        <v>653</v>
      </c>
      <c r="D872" s="291"/>
      <c r="E872" s="291"/>
      <c r="F872" s="291"/>
      <c r="G872" s="291"/>
      <c r="H872" s="291"/>
      <c r="I872" s="50">
        <v>500</v>
      </c>
      <c r="J872" s="34" t="s">
        <v>245</v>
      </c>
      <c r="K872" s="36">
        <v>10000</v>
      </c>
      <c r="L872" s="36">
        <f>+I872*K872</f>
        <v>5000000</v>
      </c>
      <c r="M872" s="193">
        <v>800</v>
      </c>
      <c r="N872" s="189" t="s">
        <v>245</v>
      </c>
      <c r="O872" s="36">
        <v>10000</v>
      </c>
      <c r="P872" s="36">
        <f>+M872*O872</f>
        <v>8000000</v>
      </c>
      <c r="Q872" s="58"/>
    </row>
    <row r="873" spans="1:20">
      <c r="A873" s="30"/>
      <c r="B873" s="52"/>
      <c r="C873" s="289" t="s">
        <v>657</v>
      </c>
      <c r="D873" s="289"/>
      <c r="E873" s="289"/>
      <c r="F873" s="289"/>
      <c r="G873" s="289"/>
      <c r="H873" s="289"/>
      <c r="I873" s="51"/>
      <c r="J873" s="38"/>
      <c r="K873" s="39"/>
      <c r="L873" s="39"/>
      <c r="M873" s="194"/>
      <c r="N873" s="191"/>
      <c r="O873" s="39"/>
      <c r="P873" s="39"/>
      <c r="Q873" s="58"/>
    </row>
    <row r="874" spans="1:20">
      <c r="A874" s="265" t="s">
        <v>658</v>
      </c>
      <c r="B874" s="292" t="s">
        <v>659</v>
      </c>
      <c r="C874" s="292"/>
      <c r="D874" s="292"/>
      <c r="E874" s="292"/>
      <c r="F874" s="292"/>
      <c r="G874" s="292"/>
      <c r="H874" s="292"/>
      <c r="I874" s="24"/>
      <c r="J874" s="24"/>
      <c r="K874" s="32"/>
      <c r="L874" s="95">
        <f>SUM(L875:L887)</f>
        <v>1158260000</v>
      </c>
      <c r="M874" s="96"/>
      <c r="N874" s="96"/>
      <c r="O874" s="32"/>
      <c r="P874" s="95">
        <f>SUM(P875:P887)</f>
        <v>1391750000</v>
      </c>
      <c r="Q874" s="58">
        <v>1743220189</v>
      </c>
      <c r="R874" s="40"/>
    </row>
    <row r="875" spans="1:20">
      <c r="A875" s="274"/>
      <c r="B875" s="285">
        <v>1</v>
      </c>
      <c r="C875" s="290" t="s">
        <v>660</v>
      </c>
      <c r="D875" s="290"/>
      <c r="E875" s="290"/>
      <c r="F875" s="290"/>
      <c r="G875" s="290"/>
      <c r="H875" s="290"/>
      <c r="I875" s="50">
        <v>8000</v>
      </c>
      <c r="J875" s="34" t="s">
        <v>661</v>
      </c>
      <c r="K875" s="36">
        <v>29052</v>
      </c>
      <c r="L875" s="36">
        <f>+I875*K875</f>
        <v>232416000</v>
      </c>
      <c r="M875" s="193">
        <f>8500-550</f>
        <v>7950</v>
      </c>
      <c r="N875" s="189" t="s">
        <v>661</v>
      </c>
      <c r="O875" s="36">
        <v>29052</v>
      </c>
      <c r="P875" s="36">
        <f>+M875*O875</f>
        <v>230963400</v>
      </c>
      <c r="Q875" s="58"/>
    </row>
    <row r="876" spans="1:20">
      <c r="A876" s="30"/>
      <c r="B876" s="37"/>
      <c r="C876" s="290" t="s">
        <v>662</v>
      </c>
      <c r="D876" s="290"/>
      <c r="E876" s="290"/>
      <c r="F876" s="290"/>
      <c r="G876" s="290"/>
      <c r="H876" s="290"/>
      <c r="I876" s="51"/>
      <c r="J876" s="38"/>
      <c r="K876" s="39"/>
      <c r="L876" s="39"/>
      <c r="M876" s="194"/>
      <c r="N876" s="191"/>
      <c r="O876" s="39"/>
      <c r="P876" s="39"/>
      <c r="Q876" s="58"/>
      <c r="S876" s="41">
        <v>592970523</v>
      </c>
      <c r="T876" t="s">
        <v>960</v>
      </c>
    </row>
    <row r="877" spans="1:20">
      <c r="A877" s="274"/>
      <c r="B877" s="288">
        <v>2</v>
      </c>
      <c r="C877" s="291" t="s">
        <v>660</v>
      </c>
      <c r="D877" s="291"/>
      <c r="E877" s="291"/>
      <c r="F877" s="291"/>
      <c r="G877" s="291"/>
      <c r="H877" s="291"/>
      <c r="I877" s="50">
        <v>6000</v>
      </c>
      <c r="J877" s="34" t="s">
        <v>661</v>
      </c>
      <c r="K877" s="36">
        <v>28552</v>
      </c>
      <c r="L877" s="36">
        <f>+I877*K877</f>
        <v>171312000</v>
      </c>
      <c r="M877" s="193">
        <f>9000-2700</f>
        <v>6300</v>
      </c>
      <c r="N877" s="189" t="s">
        <v>661</v>
      </c>
      <c r="O877" s="36">
        <v>28552</v>
      </c>
      <c r="P877" s="36">
        <f>+M877*O877</f>
        <v>179877600</v>
      </c>
      <c r="Q877" s="58"/>
      <c r="R877" s="40">
        <f>SUM(P875:P887)</f>
        <v>1391750000</v>
      </c>
      <c r="S877" s="41">
        <f>P883</f>
        <v>41898049</v>
      </c>
      <c r="T877" t="s">
        <v>954</v>
      </c>
    </row>
    <row r="878" spans="1:20">
      <c r="A878" s="30"/>
      <c r="B878" s="52"/>
      <c r="C878" s="289" t="s">
        <v>663</v>
      </c>
      <c r="D878" s="289"/>
      <c r="E878" s="289"/>
      <c r="F878" s="289"/>
      <c r="G878" s="289"/>
      <c r="H878" s="289"/>
      <c r="I878" s="51"/>
      <c r="J878" s="38"/>
      <c r="K878" s="39"/>
      <c r="L878" s="39"/>
      <c r="M878" s="194"/>
      <c r="N878" s="191"/>
      <c r="O878" s="39"/>
      <c r="P878" s="39"/>
      <c r="Q878" s="58"/>
      <c r="S878" s="41">
        <f>SUM(S876:S877)</f>
        <v>634868572</v>
      </c>
    </row>
    <row r="879" spans="1:20">
      <c r="A879" s="30"/>
      <c r="B879" s="288">
        <v>3</v>
      </c>
      <c r="C879" s="291" t="s">
        <v>660</v>
      </c>
      <c r="D879" s="291"/>
      <c r="E879" s="291"/>
      <c r="F879" s="291"/>
      <c r="G879" s="291"/>
      <c r="H879" s="291"/>
      <c r="I879" s="50">
        <v>20000</v>
      </c>
      <c r="J879" s="34" t="s">
        <v>661</v>
      </c>
      <c r="K879" s="36">
        <v>28550</v>
      </c>
      <c r="L879" s="36">
        <f>+I879*K879</f>
        <v>571000000</v>
      </c>
      <c r="M879" s="193">
        <f>24000-600</f>
        <v>23400</v>
      </c>
      <c r="N879" s="189" t="s">
        <v>661</v>
      </c>
      <c r="O879" s="36">
        <v>28550</v>
      </c>
      <c r="P879" s="36">
        <f>+M879*O879</f>
        <v>668070000</v>
      </c>
      <c r="Q879" s="58"/>
      <c r="S879" s="41">
        <f>7*110000000</f>
        <v>770000000</v>
      </c>
    </row>
    <row r="880" spans="1:20">
      <c r="A880" s="30"/>
      <c r="B880" s="52"/>
      <c r="C880" s="289" t="s">
        <v>664</v>
      </c>
      <c r="D880" s="289"/>
      <c r="E880" s="289"/>
      <c r="F880" s="289"/>
      <c r="G880" s="289"/>
      <c r="H880" s="289"/>
      <c r="I880" s="51"/>
      <c r="J880" s="38"/>
      <c r="K880" s="39"/>
      <c r="L880" s="39"/>
      <c r="M880" s="194"/>
      <c r="N880" s="191"/>
      <c r="O880" s="39"/>
      <c r="P880" s="39"/>
      <c r="Q880" s="58"/>
      <c r="S880" s="40">
        <f>+S878+S879</f>
        <v>1404868572</v>
      </c>
    </row>
    <row r="881" spans="1:21">
      <c r="A881" s="274"/>
      <c r="B881" s="285">
        <v>4</v>
      </c>
      <c r="C881" s="290" t="s">
        <v>660</v>
      </c>
      <c r="D881" s="290"/>
      <c r="E881" s="290"/>
      <c r="F881" s="290"/>
      <c r="G881" s="290"/>
      <c r="H881" s="290"/>
      <c r="I881" s="50">
        <v>2000</v>
      </c>
      <c r="J881" s="34" t="s">
        <v>661</v>
      </c>
      <c r="K881" s="36">
        <v>60565</v>
      </c>
      <c r="L881" s="36">
        <f>+I881*K881</f>
        <v>121130000</v>
      </c>
      <c r="M881" s="193">
        <f>2000+825</f>
        <v>2825</v>
      </c>
      <c r="N881" s="189" t="s">
        <v>661</v>
      </c>
      <c r="O881" s="36">
        <v>60565</v>
      </c>
      <c r="P881" s="36">
        <f>+M881*O881</f>
        <v>171096125</v>
      </c>
      <c r="Q881" s="58"/>
    </row>
    <row r="882" spans="1:21">
      <c r="A882" s="30"/>
      <c r="B882" s="52"/>
      <c r="C882" s="289" t="s">
        <v>665</v>
      </c>
      <c r="D882" s="289"/>
      <c r="E882" s="289"/>
      <c r="F882" s="289"/>
      <c r="G882" s="289"/>
      <c r="H882" s="289"/>
      <c r="I882" s="51"/>
      <c r="J882" s="38"/>
      <c r="K882" s="39"/>
      <c r="L882" s="39"/>
      <c r="M882" s="194"/>
      <c r="N882" s="191"/>
      <c r="O882" s="39"/>
      <c r="P882" s="39"/>
      <c r="Q882" s="58"/>
    </row>
    <row r="883" spans="1:21">
      <c r="A883" s="30"/>
      <c r="B883" s="285">
        <v>5</v>
      </c>
      <c r="C883" s="290" t="s">
        <v>660</v>
      </c>
      <c r="D883" s="290"/>
      <c r="E883" s="290"/>
      <c r="F883" s="290"/>
      <c r="G883" s="290"/>
      <c r="H883" s="290"/>
      <c r="I883" s="89"/>
      <c r="J883" s="42"/>
      <c r="K883" s="43"/>
      <c r="L883" s="43"/>
      <c r="M883" s="199">
        <v>1</v>
      </c>
      <c r="N883" s="192" t="s">
        <v>691</v>
      </c>
      <c r="O883" s="43">
        <v>41898049</v>
      </c>
      <c r="P883" s="43">
        <f>+M883*O883</f>
        <v>41898049</v>
      </c>
      <c r="Q883" s="58"/>
    </row>
    <row r="884" spans="1:21">
      <c r="A884" s="30"/>
      <c r="B884" s="37"/>
      <c r="C884" s="290" t="s">
        <v>917</v>
      </c>
      <c r="D884" s="290"/>
      <c r="E884" s="290"/>
      <c r="F884" s="290"/>
      <c r="G884" s="290"/>
      <c r="H884" s="290"/>
      <c r="I884" s="89"/>
      <c r="J884" s="42"/>
      <c r="K884" s="43"/>
      <c r="L884" s="43"/>
      <c r="M884" s="199"/>
      <c r="N884" s="192"/>
      <c r="O884" s="43"/>
      <c r="P884" s="43"/>
      <c r="Q884" s="58"/>
    </row>
    <row r="885" spans="1:21">
      <c r="A885" s="274"/>
      <c r="B885" s="288">
        <v>6</v>
      </c>
      <c r="C885" s="291" t="s">
        <v>666</v>
      </c>
      <c r="D885" s="291"/>
      <c r="E885" s="291"/>
      <c r="F885" s="291"/>
      <c r="G885" s="291"/>
      <c r="H885" s="291"/>
      <c r="I885" s="50">
        <v>2400</v>
      </c>
      <c r="J885" s="34" t="s">
        <v>635</v>
      </c>
      <c r="K885" s="36">
        <v>26000</v>
      </c>
      <c r="L885" s="36">
        <f t="shared" ref="L885" si="433">I885*K885</f>
        <v>62400000</v>
      </c>
      <c r="M885" s="193">
        <f>320*12</f>
        <v>3840</v>
      </c>
      <c r="N885" s="189" t="s">
        <v>635</v>
      </c>
      <c r="O885" s="36">
        <v>26000</v>
      </c>
      <c r="P885" s="36">
        <f t="shared" ref="P885" si="434">M885*O885</f>
        <v>99840000</v>
      </c>
      <c r="Q885" s="58"/>
      <c r="S885" s="36">
        <v>29052</v>
      </c>
      <c r="T885">
        <v>550</v>
      </c>
      <c r="U885" s="41">
        <f>+S885*T885</f>
        <v>15978600</v>
      </c>
    </row>
    <row r="886" spans="1:21">
      <c r="A886" s="30"/>
      <c r="B886" s="52"/>
      <c r="C886" s="290" t="s">
        <v>667</v>
      </c>
      <c r="D886" s="290"/>
      <c r="E886" s="290"/>
      <c r="F886" s="290"/>
      <c r="G886" s="290"/>
      <c r="H886" s="290"/>
      <c r="I886" s="51"/>
      <c r="J886" s="38"/>
      <c r="K886" s="39"/>
      <c r="L886" s="39"/>
      <c r="M886" s="194"/>
      <c r="N886" s="191"/>
      <c r="O886" s="39"/>
      <c r="P886" s="39"/>
      <c r="Q886" s="58"/>
      <c r="S886" s="39"/>
      <c r="U886" s="41">
        <f t="shared" ref="U886:U889" si="435">+S886*T886</f>
        <v>0</v>
      </c>
    </row>
    <row r="887" spans="1:21">
      <c r="A887" s="274"/>
      <c r="B887" s="279">
        <v>7</v>
      </c>
      <c r="C887" s="339" t="s">
        <v>668</v>
      </c>
      <c r="D887" s="340"/>
      <c r="E887" s="340"/>
      <c r="F887" s="340"/>
      <c r="G887" s="340"/>
      <c r="H887" s="341"/>
      <c r="I887" s="24"/>
      <c r="J887" s="24"/>
      <c r="K887" s="32"/>
      <c r="L887" s="32">
        <v>2000</v>
      </c>
      <c r="M887" s="96"/>
      <c r="N887" s="96"/>
      <c r="O887" s="32"/>
      <c r="P887" s="32">
        <v>4826</v>
      </c>
      <c r="Q887" s="58"/>
      <c r="S887" s="36">
        <v>28552</v>
      </c>
      <c r="T887">
        <v>2700</v>
      </c>
      <c r="U887" s="41">
        <f t="shared" si="435"/>
        <v>77090400</v>
      </c>
    </row>
    <row r="888" spans="1:21">
      <c r="A888" s="63"/>
      <c r="B888" s="52"/>
      <c r="C888" s="325"/>
      <c r="D888" s="326"/>
      <c r="E888" s="326"/>
      <c r="F888" s="326"/>
      <c r="G888" s="326"/>
      <c r="H888" s="345"/>
      <c r="I888" s="38"/>
      <c r="J888" s="38"/>
      <c r="K888" s="39"/>
      <c r="L888" s="39"/>
      <c r="M888" s="191"/>
      <c r="N888" s="191"/>
      <c r="O888" s="39"/>
      <c r="P888" s="39"/>
      <c r="Q888" s="58"/>
      <c r="S888" s="39"/>
      <c r="U888" s="41">
        <f t="shared" si="435"/>
        <v>0</v>
      </c>
    </row>
    <row r="889" spans="1:21">
      <c r="A889" s="265" t="s">
        <v>672</v>
      </c>
      <c r="B889" s="307" t="s">
        <v>673</v>
      </c>
      <c r="C889" s="307"/>
      <c r="D889" s="307"/>
      <c r="E889" s="307"/>
      <c r="F889" s="307"/>
      <c r="G889" s="307"/>
      <c r="H889" s="307"/>
      <c r="I889" s="24"/>
      <c r="J889" s="13"/>
      <c r="K889" s="13"/>
      <c r="L889" s="98">
        <f>L890</f>
        <v>22993680000</v>
      </c>
      <c r="M889" s="96"/>
      <c r="N889" s="97"/>
      <c r="O889" s="97"/>
      <c r="P889" s="98">
        <f>P890</f>
        <v>28196532000</v>
      </c>
      <c r="R889" s="40">
        <f>+Q94-P889</f>
        <v>-28196532000</v>
      </c>
      <c r="S889" s="36">
        <v>28550</v>
      </c>
      <c r="T889">
        <v>600</v>
      </c>
      <c r="U889" s="41">
        <f t="shared" si="435"/>
        <v>17130000</v>
      </c>
    </row>
    <row r="890" spans="1:21">
      <c r="A890" s="265" t="s">
        <v>674</v>
      </c>
      <c r="B890" s="307" t="s">
        <v>675</v>
      </c>
      <c r="C890" s="307"/>
      <c r="D890" s="307"/>
      <c r="E890" s="307"/>
      <c r="F890" s="307"/>
      <c r="G890" s="307"/>
      <c r="H890" s="307"/>
      <c r="I890" s="24"/>
      <c r="J890" s="13"/>
      <c r="K890" s="13"/>
      <c r="L890" s="98">
        <f>+L891+L894+L901+L914+L922+L930+L941+L944+L949+L953+L956+L959+L962+L965+L968+L973+L976+L979+L986+L993+L996+L1001+L1012+L1015+L1024</f>
        <v>22993680000</v>
      </c>
      <c r="M890" s="96"/>
      <c r="N890" s="97"/>
      <c r="O890" s="97"/>
      <c r="P890" s="98">
        <f>+P891+P894+P901+P914+P922+P930+P941+P944+P949+P953+P956+P959+P962+P965+P968+P973+P976+P979+P986+P993+P996+P1001+P1012+P1015+P1024+P1077</f>
        <v>28196532000</v>
      </c>
      <c r="Q890" s="58"/>
      <c r="S890" s="39"/>
      <c r="U890" s="41"/>
    </row>
    <row r="891" spans="1:21">
      <c r="A891" s="269" t="s">
        <v>676</v>
      </c>
      <c r="B891" s="346" t="s">
        <v>677</v>
      </c>
      <c r="C891" s="347"/>
      <c r="D891" s="347"/>
      <c r="E891" s="347"/>
      <c r="F891" s="347"/>
      <c r="G891" s="347"/>
      <c r="H891" s="347"/>
      <c r="I891" s="24"/>
      <c r="J891" s="13"/>
      <c r="K891" s="22"/>
      <c r="L891" s="26">
        <f>SUM(L892)</f>
        <v>1200000</v>
      </c>
      <c r="M891" s="96"/>
      <c r="N891" s="97"/>
      <c r="O891" s="22"/>
      <c r="P891" s="26">
        <f>SUM(P892:P893)</f>
        <v>2400000</v>
      </c>
      <c r="Q891" s="58">
        <v>2400000</v>
      </c>
      <c r="U891" s="41"/>
    </row>
    <row r="892" spans="1:21">
      <c r="A892" s="278"/>
      <c r="B892" s="288">
        <v>1</v>
      </c>
      <c r="C892" s="291" t="s">
        <v>678</v>
      </c>
      <c r="D892" s="291"/>
      <c r="E892" s="291"/>
      <c r="F892" s="291"/>
      <c r="G892" s="291"/>
      <c r="H892" s="291"/>
      <c r="I892" s="34">
        <v>6</v>
      </c>
      <c r="J892" s="34" t="s">
        <v>70</v>
      </c>
      <c r="K892" s="36">
        <v>200000</v>
      </c>
      <c r="L892" s="36">
        <f>I892*K892</f>
        <v>1200000</v>
      </c>
      <c r="M892" s="189">
        <v>12</v>
      </c>
      <c r="N892" s="189" t="s">
        <v>70</v>
      </c>
      <c r="O892" s="36">
        <v>200000</v>
      </c>
      <c r="P892" s="36">
        <f>M892*O892</f>
        <v>2400000</v>
      </c>
      <c r="Q892" s="58"/>
      <c r="U892" s="41">
        <f>SUM(U885:U891)</f>
        <v>110199000</v>
      </c>
    </row>
    <row r="893" spans="1:21">
      <c r="A893" s="30"/>
      <c r="B893" s="52"/>
      <c r="C893" s="289" t="s">
        <v>851</v>
      </c>
      <c r="D893" s="289"/>
      <c r="E893" s="289"/>
      <c r="F893" s="289"/>
      <c r="G893" s="289"/>
      <c r="H893" s="289"/>
      <c r="I893" s="38"/>
      <c r="J893" s="38"/>
      <c r="K893" s="39"/>
      <c r="L893" s="39"/>
      <c r="M893" s="191"/>
      <c r="N893" s="191"/>
      <c r="O893" s="39"/>
      <c r="P893" s="39"/>
      <c r="Q893" s="58"/>
      <c r="S893">
        <f>50000000/60565</f>
        <v>825.55931643688598</v>
      </c>
    </row>
    <row r="894" spans="1:21">
      <c r="A894" s="268" t="s">
        <v>679</v>
      </c>
      <c r="B894" s="292" t="s">
        <v>680</v>
      </c>
      <c r="C894" s="292"/>
      <c r="D894" s="292"/>
      <c r="E894" s="292"/>
      <c r="F894" s="292"/>
      <c r="G894" s="292"/>
      <c r="H894" s="292"/>
      <c r="I894" s="24"/>
      <c r="J894" s="24"/>
      <c r="K894" s="32"/>
      <c r="L894" s="94">
        <f>SUM(L895:L900)</f>
        <v>5700000</v>
      </c>
      <c r="M894" s="96"/>
      <c r="N894" s="96"/>
      <c r="O894" s="32"/>
      <c r="P894" s="94">
        <f>SUM(P895:P900)</f>
        <v>11400000</v>
      </c>
      <c r="Q894" s="58">
        <v>11400000</v>
      </c>
    </row>
    <row r="895" spans="1:21">
      <c r="A895" s="274"/>
      <c r="B895" s="288">
        <v>1</v>
      </c>
      <c r="C895" s="291" t="s">
        <v>681</v>
      </c>
      <c r="D895" s="291"/>
      <c r="E895" s="291"/>
      <c r="F895" s="291"/>
      <c r="G895" s="291"/>
      <c r="H895" s="291"/>
      <c r="I895" s="34">
        <v>6</v>
      </c>
      <c r="J895" s="34"/>
      <c r="K895" s="36">
        <v>350000</v>
      </c>
      <c r="L895" s="36">
        <f>I895*K895</f>
        <v>2100000</v>
      </c>
      <c r="M895" s="189">
        <v>12</v>
      </c>
      <c r="N895" s="189"/>
      <c r="O895" s="36">
        <v>350000</v>
      </c>
      <c r="P895" s="36">
        <f>M895*O895</f>
        <v>4200000</v>
      </c>
      <c r="Q895" s="58"/>
    </row>
    <row r="896" spans="1:21">
      <c r="A896" s="52"/>
      <c r="B896" s="52"/>
      <c r="C896" s="289" t="s">
        <v>682</v>
      </c>
      <c r="D896" s="289"/>
      <c r="E896" s="289"/>
      <c r="F896" s="289"/>
      <c r="G896" s="289"/>
      <c r="H896" s="289"/>
      <c r="I896" s="38"/>
      <c r="J896" s="38"/>
      <c r="K896" s="39"/>
      <c r="L896" s="39"/>
      <c r="M896" s="191"/>
      <c r="N896" s="191"/>
      <c r="O896" s="39"/>
      <c r="P896" s="39"/>
      <c r="Q896" s="58"/>
    </row>
    <row r="897" spans="1:17">
      <c r="A897" s="30"/>
      <c r="B897" s="288">
        <v>2</v>
      </c>
      <c r="C897" s="291" t="s">
        <v>681</v>
      </c>
      <c r="D897" s="291"/>
      <c r="E897" s="291"/>
      <c r="F897" s="291"/>
      <c r="G897" s="291"/>
      <c r="H897" s="291"/>
      <c r="I897" s="34">
        <v>6</v>
      </c>
      <c r="J897" s="34"/>
      <c r="K897" s="36">
        <v>200000</v>
      </c>
      <c r="L897" s="36">
        <f t="shared" ref="L897" si="436">I897*K897</f>
        <v>1200000</v>
      </c>
      <c r="M897" s="189">
        <v>12</v>
      </c>
      <c r="N897" s="189"/>
      <c r="O897" s="36">
        <v>200000</v>
      </c>
      <c r="P897" s="36">
        <f t="shared" ref="P897" si="437">M897*O897</f>
        <v>2400000</v>
      </c>
      <c r="Q897" s="58"/>
    </row>
    <row r="898" spans="1:17">
      <c r="A898" s="30"/>
      <c r="B898" s="52"/>
      <c r="C898" s="289" t="s">
        <v>683</v>
      </c>
      <c r="D898" s="289"/>
      <c r="E898" s="289"/>
      <c r="F898" s="289"/>
      <c r="G898" s="289"/>
      <c r="H898" s="289"/>
      <c r="I898" s="38"/>
      <c r="J898" s="38"/>
      <c r="K898" s="39"/>
      <c r="L898" s="39"/>
      <c r="M898" s="191"/>
      <c r="N898" s="191"/>
      <c r="O898" s="39"/>
      <c r="P898" s="39"/>
      <c r="Q898" s="58"/>
    </row>
    <row r="899" spans="1:17">
      <c r="A899" s="274"/>
      <c r="B899" s="288">
        <v>3</v>
      </c>
      <c r="C899" s="294" t="s">
        <v>681</v>
      </c>
      <c r="D899" s="294"/>
      <c r="E899" s="294"/>
      <c r="F899" s="294"/>
      <c r="G899" s="294"/>
      <c r="H899" s="294"/>
      <c r="I899" s="34">
        <v>12</v>
      </c>
      <c r="J899" s="34"/>
      <c r="K899" s="36">
        <v>200000</v>
      </c>
      <c r="L899" s="36">
        <f t="shared" ref="L899" si="438">I899*K899</f>
        <v>2400000</v>
      </c>
      <c r="M899" s="189">
        <v>24</v>
      </c>
      <c r="N899" s="189"/>
      <c r="O899" s="36">
        <v>200000</v>
      </c>
      <c r="P899" s="36">
        <f t="shared" ref="P899" si="439">M899*O899</f>
        <v>4800000</v>
      </c>
      <c r="Q899" s="58"/>
    </row>
    <row r="900" spans="1:17">
      <c r="A900" s="30"/>
      <c r="B900" s="52"/>
      <c r="C900" s="327" t="s">
        <v>684</v>
      </c>
      <c r="D900" s="327"/>
      <c r="E900" s="327"/>
      <c r="F900" s="327"/>
      <c r="G900" s="327"/>
      <c r="H900" s="327"/>
      <c r="I900" s="38"/>
      <c r="J900" s="38"/>
      <c r="K900" s="39"/>
      <c r="L900" s="39"/>
      <c r="M900" s="191"/>
      <c r="N900" s="191"/>
      <c r="O900" s="39"/>
      <c r="P900" s="39"/>
      <c r="Q900" s="58"/>
    </row>
    <row r="901" spans="1:17">
      <c r="A901" s="284" t="s">
        <v>685</v>
      </c>
      <c r="B901" s="292" t="s">
        <v>686</v>
      </c>
      <c r="C901" s="292"/>
      <c r="D901" s="292"/>
      <c r="E901" s="292"/>
      <c r="F901" s="292"/>
      <c r="G901" s="292"/>
      <c r="H901" s="292"/>
      <c r="I901" s="21"/>
      <c r="J901" s="21"/>
      <c r="K901" s="32"/>
      <c r="L901" s="94">
        <f>SUM(L902:L911)</f>
        <v>4218900000</v>
      </c>
      <c r="M901" s="187"/>
      <c r="N901" s="187"/>
      <c r="O901" s="32"/>
      <c r="P901" s="94">
        <f>SUM(P902:P913)</f>
        <v>4688100000</v>
      </c>
      <c r="Q901" s="58">
        <v>5104356500</v>
      </c>
    </row>
    <row r="902" spans="1:17">
      <c r="A902" s="288"/>
      <c r="B902" s="101">
        <v>1</v>
      </c>
      <c r="C902" s="291" t="s">
        <v>687</v>
      </c>
      <c r="D902" s="291"/>
      <c r="E902" s="291"/>
      <c r="F902" s="291"/>
      <c r="G902" s="291"/>
      <c r="H902" s="291"/>
      <c r="I902" s="50">
        <f>6*12</f>
        <v>72</v>
      </c>
      <c r="J902" s="50" t="s">
        <v>70</v>
      </c>
      <c r="K902" s="36">
        <v>2700000</v>
      </c>
      <c r="L902" s="36">
        <f>I902*K902</f>
        <v>194400000</v>
      </c>
      <c r="M902" s="193">
        <f>6*12</f>
        <v>72</v>
      </c>
      <c r="N902" s="193" t="s">
        <v>70</v>
      </c>
      <c r="O902" s="36">
        <v>2700000</v>
      </c>
      <c r="P902" s="36">
        <f>M902*O902</f>
        <v>194400000</v>
      </c>
      <c r="Q902" s="58"/>
    </row>
    <row r="903" spans="1:17">
      <c r="A903" s="37"/>
      <c r="B903" s="37"/>
      <c r="C903" s="290" t="s">
        <v>884</v>
      </c>
      <c r="D903" s="290"/>
      <c r="E903" s="290"/>
      <c r="F903" s="290"/>
      <c r="G903" s="290"/>
      <c r="H903" s="290"/>
      <c r="I903" s="51"/>
      <c r="J903" s="51"/>
      <c r="K903" s="39"/>
      <c r="L903" s="39"/>
      <c r="M903" s="194"/>
      <c r="N903" s="194"/>
      <c r="O903" s="39"/>
      <c r="P903" s="39"/>
      <c r="Q903" s="58"/>
    </row>
    <row r="904" spans="1:17">
      <c r="A904" s="285"/>
      <c r="B904" s="101">
        <v>2</v>
      </c>
      <c r="C904" s="291" t="s">
        <v>687</v>
      </c>
      <c r="D904" s="291"/>
      <c r="E904" s="291"/>
      <c r="F904" s="291"/>
      <c r="G904" s="291"/>
      <c r="H904" s="291"/>
      <c r="I904" s="50">
        <f>30*12</f>
        <v>360</v>
      </c>
      <c r="J904" s="50" t="s">
        <v>70</v>
      </c>
      <c r="K904" s="36">
        <v>1850000</v>
      </c>
      <c r="L904" s="36">
        <f t="shared" ref="L904" si="440">I904*K904</f>
        <v>666000000</v>
      </c>
      <c r="M904" s="193">
        <f>30*12</f>
        <v>360</v>
      </c>
      <c r="N904" s="193" t="s">
        <v>70</v>
      </c>
      <c r="O904" s="36">
        <v>1850000</v>
      </c>
      <c r="P904" s="36">
        <f t="shared" ref="P904" si="441">M904*O904</f>
        <v>666000000</v>
      </c>
      <c r="Q904" s="58"/>
    </row>
    <row r="905" spans="1:17">
      <c r="A905" s="37"/>
      <c r="B905" s="52"/>
      <c r="C905" s="289" t="s">
        <v>885</v>
      </c>
      <c r="D905" s="289"/>
      <c r="E905" s="289"/>
      <c r="F905" s="289"/>
      <c r="G905" s="289"/>
      <c r="H905" s="289"/>
      <c r="I905" s="51"/>
      <c r="J905" s="51"/>
      <c r="K905" s="39"/>
      <c r="L905" s="39"/>
      <c r="M905" s="194"/>
      <c r="N905" s="194"/>
      <c r="O905" s="39"/>
      <c r="P905" s="39"/>
      <c r="Q905" s="58"/>
    </row>
    <row r="906" spans="1:17">
      <c r="A906" s="285"/>
      <c r="B906" s="102">
        <v>3</v>
      </c>
      <c r="C906" s="290" t="s">
        <v>687</v>
      </c>
      <c r="D906" s="290"/>
      <c r="E906" s="290"/>
      <c r="F906" s="290"/>
      <c r="G906" s="290"/>
      <c r="H906" s="290"/>
      <c r="I906" s="50">
        <f>11*12</f>
        <v>132</v>
      </c>
      <c r="J906" s="50" t="s">
        <v>70</v>
      </c>
      <c r="K906" s="36">
        <v>6125000</v>
      </c>
      <c r="L906" s="36">
        <f t="shared" ref="L906" si="442">I906*K906</f>
        <v>808500000</v>
      </c>
      <c r="M906" s="193">
        <f>11*12</f>
        <v>132</v>
      </c>
      <c r="N906" s="193" t="s">
        <v>70</v>
      </c>
      <c r="O906" s="36">
        <v>6125000</v>
      </c>
      <c r="P906" s="36">
        <f t="shared" ref="P906" si="443">M906*O906</f>
        <v>808500000</v>
      </c>
      <c r="Q906" s="58"/>
    </row>
    <row r="907" spans="1:17">
      <c r="A907" s="37"/>
      <c r="B907" s="37"/>
      <c r="C907" s="290" t="s">
        <v>886</v>
      </c>
      <c r="D907" s="290"/>
      <c r="E907" s="290"/>
      <c r="F907" s="290"/>
      <c r="G907" s="290"/>
      <c r="H907" s="290"/>
      <c r="I907" s="51"/>
      <c r="J907" s="51"/>
      <c r="K907" s="39"/>
      <c r="L907" s="39"/>
      <c r="M907" s="194"/>
      <c r="N907" s="194"/>
      <c r="O907" s="39"/>
      <c r="P907" s="39"/>
      <c r="Q907" s="58"/>
    </row>
    <row r="908" spans="1:17">
      <c r="A908" s="285"/>
      <c r="B908" s="101">
        <v>4</v>
      </c>
      <c r="C908" s="291" t="s">
        <v>687</v>
      </c>
      <c r="D908" s="291"/>
      <c r="E908" s="291"/>
      <c r="F908" s="291"/>
      <c r="G908" s="291"/>
      <c r="H908" s="291"/>
      <c r="I908" s="50">
        <f>2*12</f>
        <v>24</v>
      </c>
      <c r="J908" s="50" t="s">
        <v>70</v>
      </c>
      <c r="K908" s="36">
        <v>10000000</v>
      </c>
      <c r="L908" s="36">
        <f t="shared" ref="L908" si="444">I908*K908</f>
        <v>240000000</v>
      </c>
      <c r="M908" s="193">
        <f>2*12</f>
        <v>24</v>
      </c>
      <c r="N908" s="193" t="s">
        <v>70</v>
      </c>
      <c r="O908" s="36">
        <v>10000000</v>
      </c>
      <c r="P908" s="36">
        <f t="shared" ref="P908" si="445">M908*O908</f>
        <v>240000000</v>
      </c>
      <c r="Q908" s="58"/>
    </row>
    <row r="909" spans="1:17">
      <c r="A909" s="37"/>
      <c r="B909" s="52"/>
      <c r="C909" s="289" t="s">
        <v>887</v>
      </c>
      <c r="D909" s="289"/>
      <c r="E909" s="289"/>
      <c r="F909" s="289"/>
      <c r="G909" s="289"/>
      <c r="H909" s="289"/>
      <c r="I909" s="51"/>
      <c r="J909" s="51"/>
      <c r="K909" s="39"/>
      <c r="L909" s="39"/>
      <c r="M909" s="194"/>
      <c r="N909" s="194"/>
      <c r="O909" s="39"/>
      <c r="P909" s="39"/>
      <c r="Q909" s="58"/>
    </row>
    <row r="910" spans="1:17">
      <c r="A910" s="285"/>
      <c r="B910" s="102">
        <v>5</v>
      </c>
      <c r="C910" s="290" t="s">
        <v>687</v>
      </c>
      <c r="D910" s="290"/>
      <c r="E910" s="290"/>
      <c r="F910" s="290"/>
      <c r="G910" s="290"/>
      <c r="H910" s="290"/>
      <c r="I910" s="50">
        <f>100*12</f>
        <v>1200</v>
      </c>
      <c r="J910" s="50" t="s">
        <v>70</v>
      </c>
      <c r="K910" s="36">
        <v>1925000</v>
      </c>
      <c r="L910" s="36">
        <f t="shared" ref="L910" si="446">I910*K910</f>
        <v>2310000000</v>
      </c>
      <c r="M910" s="193">
        <f>93*12</f>
        <v>1116</v>
      </c>
      <c r="N910" s="193" t="s">
        <v>70</v>
      </c>
      <c r="O910" s="36">
        <v>1925000</v>
      </c>
      <c r="P910" s="36">
        <f t="shared" ref="P910" si="447">M910*O910</f>
        <v>2148300000</v>
      </c>
      <c r="Q910" s="58"/>
    </row>
    <row r="911" spans="1:17">
      <c r="A911" s="37"/>
      <c r="B911" s="52"/>
      <c r="C911" s="289" t="s">
        <v>920</v>
      </c>
      <c r="D911" s="289"/>
      <c r="E911" s="289"/>
      <c r="F911" s="289"/>
      <c r="G911" s="289"/>
      <c r="H911" s="289"/>
      <c r="I911" s="51"/>
      <c r="J911" s="51"/>
      <c r="K911" s="39"/>
      <c r="L911" s="39"/>
      <c r="M911" s="194"/>
      <c r="N911" s="194"/>
      <c r="O911" s="39"/>
      <c r="P911" s="39"/>
      <c r="Q911" s="58"/>
    </row>
    <row r="912" spans="1:17">
      <c r="A912" s="37"/>
      <c r="B912" s="285">
        <v>6</v>
      </c>
      <c r="C912" s="182" t="s">
        <v>915</v>
      </c>
      <c r="D912" s="165"/>
      <c r="E912" s="165"/>
      <c r="F912" s="165"/>
      <c r="G912" s="165"/>
      <c r="H912" s="166"/>
      <c r="I912" s="50"/>
      <c r="J912" s="50"/>
      <c r="K912" s="36"/>
      <c r="L912" s="36"/>
      <c r="M912" s="193">
        <v>2</v>
      </c>
      <c r="N912" s="193" t="s">
        <v>759</v>
      </c>
      <c r="O912" s="36">
        <f>195450000+120000000</f>
        <v>315450000</v>
      </c>
      <c r="P912" s="36">
        <f>+M912*O912</f>
        <v>630900000</v>
      </c>
      <c r="Q912" s="58"/>
    </row>
    <row r="913" spans="1:18">
      <c r="A913" s="37"/>
      <c r="B913" s="37"/>
      <c r="C913" s="167"/>
      <c r="D913" s="168"/>
      <c r="E913" s="168"/>
      <c r="F913" s="168"/>
      <c r="G913" s="168"/>
      <c r="H913" s="169"/>
      <c r="I913" s="51"/>
      <c r="J913" s="51"/>
      <c r="K913" s="39"/>
      <c r="L913" s="39"/>
      <c r="M913" s="194"/>
      <c r="N913" s="194"/>
      <c r="O913" s="39"/>
      <c r="P913" s="39"/>
      <c r="Q913" s="58"/>
    </row>
    <row r="914" spans="1:18">
      <c r="A914" s="265" t="s">
        <v>688</v>
      </c>
      <c r="B914" s="292" t="s">
        <v>689</v>
      </c>
      <c r="C914" s="292"/>
      <c r="D914" s="292"/>
      <c r="E914" s="292"/>
      <c r="F914" s="292"/>
      <c r="G914" s="292"/>
      <c r="H914" s="292"/>
      <c r="I914" s="103"/>
      <c r="J914" s="103"/>
      <c r="K914" s="32"/>
      <c r="L914" s="94">
        <f>SUM(L915:L918)</f>
        <v>2008000000</v>
      </c>
      <c r="M914" s="203"/>
      <c r="N914" s="203"/>
      <c r="O914" s="32"/>
      <c r="P914" s="94">
        <f>SUM(P915:P918)</f>
        <v>2802000000</v>
      </c>
      <c r="Q914" s="58">
        <v>2791545300</v>
      </c>
      <c r="R914" t="s">
        <v>925</v>
      </c>
    </row>
    <row r="915" spans="1:18">
      <c r="A915" s="288"/>
      <c r="B915" s="288">
        <v>1</v>
      </c>
      <c r="C915" s="291" t="s">
        <v>690</v>
      </c>
      <c r="D915" s="291"/>
      <c r="E915" s="291"/>
      <c r="F915" s="291"/>
      <c r="G915" s="291"/>
      <c r="H915" s="291"/>
      <c r="I915" s="50">
        <v>8</v>
      </c>
      <c r="J915" s="50" t="s">
        <v>691</v>
      </c>
      <c r="K915" s="36">
        <v>36000000</v>
      </c>
      <c r="L915" s="36">
        <f>I915*K915</f>
        <v>288000000</v>
      </c>
      <c r="M915" s="193">
        <v>12</v>
      </c>
      <c r="N915" s="193" t="s">
        <v>691</v>
      </c>
      <c r="O915" s="36">
        <v>36000000</v>
      </c>
      <c r="P915" s="36">
        <f>M915*O915</f>
        <v>432000000</v>
      </c>
      <c r="Q915" s="58"/>
    </row>
    <row r="916" spans="1:18">
      <c r="A916" s="37"/>
      <c r="B916" s="52"/>
      <c r="C916" s="289" t="s">
        <v>922</v>
      </c>
      <c r="D916" s="289"/>
      <c r="E916" s="289"/>
      <c r="F916" s="289"/>
      <c r="G916" s="289"/>
      <c r="H916" s="289"/>
      <c r="I916" s="51"/>
      <c r="J916" s="51"/>
      <c r="K916" s="39"/>
      <c r="L916" s="39"/>
      <c r="M916" s="194"/>
      <c r="N916" s="194"/>
      <c r="O916" s="39"/>
      <c r="P916" s="39"/>
      <c r="Q916" s="58"/>
    </row>
    <row r="917" spans="1:18">
      <c r="A917" s="285"/>
      <c r="B917" s="288">
        <v>2</v>
      </c>
      <c r="C917" s="291" t="s">
        <v>693</v>
      </c>
      <c r="D917" s="291"/>
      <c r="E917" s="291"/>
      <c r="F917" s="291"/>
      <c r="G917" s="291"/>
      <c r="H917" s="291"/>
      <c r="I917" s="50">
        <v>8</v>
      </c>
      <c r="J917" s="50" t="s">
        <v>691</v>
      </c>
      <c r="K917" s="36">
        <v>215000000</v>
      </c>
      <c r="L917" s="36">
        <f>I917*K917</f>
        <v>1720000000</v>
      </c>
      <c r="M917" s="193">
        <v>12</v>
      </c>
      <c r="N917" s="193" t="s">
        <v>691</v>
      </c>
      <c r="O917" s="36">
        <f>215000000-17500000</f>
        <v>197500000</v>
      </c>
      <c r="P917" s="36">
        <f>M917*O917</f>
        <v>2370000000</v>
      </c>
      <c r="Q917" s="58"/>
    </row>
    <row r="918" spans="1:18">
      <c r="A918" s="52"/>
      <c r="B918" s="52"/>
      <c r="C918" s="289" t="s">
        <v>694</v>
      </c>
      <c r="D918" s="289"/>
      <c r="E918" s="289"/>
      <c r="F918" s="289"/>
      <c r="G918" s="289"/>
      <c r="H918" s="289"/>
      <c r="I918" s="51"/>
      <c r="J918" s="51"/>
      <c r="K918" s="39"/>
      <c r="L918" s="39"/>
      <c r="M918" s="194"/>
      <c r="N918" s="194"/>
      <c r="O918" s="39"/>
      <c r="P918" s="39"/>
      <c r="Q918" s="58"/>
    </row>
    <row r="919" spans="1:18">
      <c r="A919" s="268" t="s">
        <v>695</v>
      </c>
      <c r="B919" s="292" t="s">
        <v>696</v>
      </c>
      <c r="C919" s="292"/>
      <c r="D919" s="292"/>
      <c r="E919" s="292"/>
      <c r="F919" s="292"/>
      <c r="G919" s="292"/>
      <c r="H919" s="292"/>
      <c r="I919" s="103"/>
      <c r="J919" s="24"/>
      <c r="K919" s="32"/>
      <c r="L919" s="94"/>
      <c r="M919" s="203"/>
      <c r="N919" s="96"/>
      <c r="O919" s="32"/>
      <c r="P919" s="94"/>
      <c r="Q919" s="58"/>
    </row>
    <row r="920" spans="1:18">
      <c r="A920" s="288"/>
      <c r="B920" s="288">
        <v>1</v>
      </c>
      <c r="C920" s="291" t="s">
        <v>697</v>
      </c>
      <c r="D920" s="291"/>
      <c r="E920" s="291"/>
      <c r="F920" s="291"/>
      <c r="G920" s="291"/>
      <c r="H920" s="291"/>
      <c r="I920" s="50"/>
      <c r="J920" s="34"/>
      <c r="K920" s="36"/>
      <c r="L920" s="36"/>
      <c r="M920" s="193"/>
      <c r="N920" s="189"/>
      <c r="O920" s="36"/>
      <c r="P920" s="36"/>
      <c r="Q920" s="58"/>
    </row>
    <row r="921" spans="1:18">
      <c r="A921" s="52"/>
      <c r="B921" s="52"/>
      <c r="C921" s="289" t="s">
        <v>698</v>
      </c>
      <c r="D921" s="289"/>
      <c r="E921" s="289"/>
      <c r="F921" s="289"/>
      <c r="G921" s="289"/>
      <c r="H921" s="289"/>
      <c r="I921" s="51"/>
      <c r="J921" s="38"/>
      <c r="K921" s="39"/>
      <c r="L921" s="39"/>
      <c r="M921" s="194"/>
      <c r="N921" s="191"/>
      <c r="O921" s="39"/>
      <c r="P921" s="39"/>
      <c r="Q921" s="58"/>
    </row>
    <row r="922" spans="1:18">
      <c r="A922" s="284" t="s">
        <v>699</v>
      </c>
      <c r="B922" s="386" t="s">
        <v>700</v>
      </c>
      <c r="C922" s="386"/>
      <c r="D922" s="386"/>
      <c r="E922" s="386"/>
      <c r="F922" s="386"/>
      <c r="G922" s="386"/>
      <c r="H922" s="386"/>
      <c r="I922" s="24"/>
      <c r="J922" s="24"/>
      <c r="K922" s="32"/>
      <c r="L922" s="94">
        <f>SUM(L923:L928)</f>
        <v>2911800000</v>
      </c>
      <c r="M922" s="96"/>
      <c r="N922" s="96"/>
      <c r="O922" s="32"/>
      <c r="P922" s="94">
        <f>SUM(P923:P929)</f>
        <v>3405360000</v>
      </c>
      <c r="Q922" s="58">
        <v>3369640200</v>
      </c>
      <c r="R922" t="s">
        <v>926</v>
      </c>
    </row>
    <row r="923" spans="1:18">
      <c r="A923" s="285"/>
      <c r="B923" s="101">
        <v>1</v>
      </c>
      <c r="C923" s="291" t="s">
        <v>701</v>
      </c>
      <c r="D923" s="291"/>
      <c r="E923" s="291"/>
      <c r="F923" s="291"/>
      <c r="G923" s="291"/>
      <c r="H923" s="291"/>
      <c r="I923" s="50">
        <f>17*12</f>
        <v>204</v>
      </c>
      <c r="J923" s="50" t="s">
        <v>70</v>
      </c>
      <c r="K923" s="36">
        <v>1850000</v>
      </c>
      <c r="L923" s="36">
        <f>I923*K923</f>
        <v>377400000</v>
      </c>
      <c r="M923" s="193">
        <f>17*12</f>
        <v>204</v>
      </c>
      <c r="N923" s="193" t="s">
        <v>70</v>
      </c>
      <c r="O923" s="36">
        <v>1850000</v>
      </c>
      <c r="P923" s="36">
        <f>M923*O923</f>
        <v>377400000</v>
      </c>
      <c r="Q923" s="58"/>
    </row>
    <row r="924" spans="1:18">
      <c r="A924" s="37"/>
      <c r="B924" s="105"/>
      <c r="C924" s="289" t="s">
        <v>880</v>
      </c>
      <c r="D924" s="289"/>
      <c r="E924" s="289"/>
      <c r="F924" s="289"/>
      <c r="G924" s="289"/>
      <c r="H924" s="289"/>
      <c r="I924" s="51"/>
      <c r="J924" s="51"/>
      <c r="K924" s="39"/>
      <c r="L924" s="39"/>
      <c r="M924" s="194"/>
      <c r="N924" s="194"/>
      <c r="O924" s="39"/>
      <c r="P924" s="39"/>
      <c r="Q924" s="58"/>
    </row>
    <row r="925" spans="1:18">
      <c r="A925" s="285"/>
      <c r="B925" s="102">
        <v>2</v>
      </c>
      <c r="C925" s="290" t="s">
        <v>701</v>
      </c>
      <c r="D925" s="290"/>
      <c r="E925" s="290"/>
      <c r="F925" s="290"/>
      <c r="G925" s="290"/>
      <c r="H925" s="290"/>
      <c r="I925" s="50">
        <f>32*12</f>
        <v>384</v>
      </c>
      <c r="J925" s="50" t="s">
        <v>70</v>
      </c>
      <c r="K925" s="36">
        <v>1950000</v>
      </c>
      <c r="L925" s="36">
        <f t="shared" ref="L925" si="448">I925*K925</f>
        <v>748800000</v>
      </c>
      <c r="M925" s="193">
        <f>32*12</f>
        <v>384</v>
      </c>
      <c r="N925" s="193" t="s">
        <v>70</v>
      </c>
      <c r="O925" s="36">
        <v>1950000</v>
      </c>
      <c r="P925" s="36">
        <f t="shared" ref="P925" si="449">M925*O925</f>
        <v>748800000</v>
      </c>
      <c r="Q925" s="58"/>
    </row>
    <row r="926" spans="1:18">
      <c r="A926" s="37"/>
      <c r="B926" s="105"/>
      <c r="C926" s="289" t="s">
        <v>879</v>
      </c>
      <c r="D926" s="289"/>
      <c r="E926" s="289"/>
      <c r="F926" s="289"/>
      <c r="G926" s="289"/>
      <c r="H926" s="289"/>
      <c r="I926" s="51"/>
      <c r="J926" s="51"/>
      <c r="K926" s="39"/>
      <c r="L926" s="39"/>
      <c r="M926" s="194"/>
      <c r="N926" s="194"/>
      <c r="O926" s="39"/>
      <c r="P926" s="39"/>
      <c r="Q926" s="58"/>
    </row>
    <row r="927" spans="1:18">
      <c r="A927" s="285"/>
      <c r="B927" s="101">
        <v>3</v>
      </c>
      <c r="C927" s="291" t="s">
        <v>701</v>
      </c>
      <c r="D927" s="291"/>
      <c r="E927" s="291"/>
      <c r="F927" s="291"/>
      <c r="G927" s="291"/>
      <c r="H927" s="291"/>
      <c r="I927" s="50">
        <f>96*12</f>
        <v>1152</v>
      </c>
      <c r="J927" s="50" t="s">
        <v>70</v>
      </c>
      <c r="K927" s="36">
        <v>1550000</v>
      </c>
      <c r="L927" s="36">
        <f t="shared" ref="L927" si="450">I927*K927</f>
        <v>1785600000</v>
      </c>
      <c r="M927" s="193">
        <f>96*12</f>
        <v>1152</v>
      </c>
      <c r="N927" s="193" t="s">
        <v>70</v>
      </c>
      <c r="O927" s="36">
        <v>1550000</v>
      </c>
      <c r="P927" s="36">
        <f t="shared" ref="P927" si="451">M927*O927</f>
        <v>1785600000</v>
      </c>
      <c r="Q927" s="58"/>
    </row>
    <row r="928" spans="1:18">
      <c r="A928" s="37"/>
      <c r="B928" s="52"/>
      <c r="C928" s="289" t="s">
        <v>878</v>
      </c>
      <c r="D928" s="289"/>
      <c r="E928" s="289"/>
      <c r="F928" s="289"/>
      <c r="G928" s="289"/>
      <c r="H928" s="289"/>
      <c r="I928" s="51"/>
      <c r="J928" s="51"/>
      <c r="K928" s="39"/>
      <c r="L928" s="39"/>
      <c r="M928" s="194"/>
      <c r="N928" s="194"/>
      <c r="O928" s="39"/>
      <c r="P928" s="39"/>
      <c r="Q928" s="58"/>
    </row>
    <row r="929" spans="1:18">
      <c r="A929" s="37"/>
      <c r="B929" s="286">
        <v>4</v>
      </c>
      <c r="C929" s="291" t="s">
        <v>919</v>
      </c>
      <c r="D929" s="291"/>
      <c r="E929" s="291"/>
      <c r="F929" s="291"/>
      <c r="G929" s="291"/>
      <c r="H929" s="291"/>
      <c r="I929" s="50"/>
      <c r="J929" s="34"/>
      <c r="K929" s="36"/>
      <c r="L929" s="36"/>
      <c r="M929" s="193">
        <v>2</v>
      </c>
      <c r="N929" s="189" t="s">
        <v>759</v>
      </c>
      <c r="O929" s="36">
        <v>246780000</v>
      </c>
      <c r="P929" s="36">
        <f>+M929*O929</f>
        <v>493560000</v>
      </c>
      <c r="Q929" s="58"/>
    </row>
    <row r="930" spans="1:18">
      <c r="A930" s="265" t="s">
        <v>702</v>
      </c>
      <c r="B930" s="321" t="s">
        <v>703</v>
      </c>
      <c r="C930" s="321"/>
      <c r="D930" s="321"/>
      <c r="E930" s="321"/>
      <c r="F930" s="321"/>
      <c r="G930" s="321"/>
      <c r="H930" s="321"/>
      <c r="I930" s="24"/>
      <c r="J930" s="13"/>
      <c r="K930" s="13"/>
      <c r="L930" s="23">
        <f>SUM(L931:L940)</f>
        <v>215140000</v>
      </c>
      <c r="M930" s="96"/>
      <c r="N930" s="97"/>
      <c r="O930" s="97"/>
      <c r="P930" s="23">
        <f>SUM(P931:P940)</f>
        <v>318456000</v>
      </c>
      <c r="Q930" s="58">
        <v>287636000</v>
      </c>
      <c r="R930" t="s">
        <v>927</v>
      </c>
    </row>
    <row r="931" spans="1:18">
      <c r="A931" s="288"/>
      <c r="B931" s="288">
        <v>1</v>
      </c>
      <c r="C931" s="291" t="s">
        <v>704</v>
      </c>
      <c r="D931" s="291"/>
      <c r="E931" s="291"/>
      <c r="F931" s="291"/>
      <c r="G931" s="291"/>
      <c r="H931" s="291"/>
      <c r="I931" s="50">
        <f>4*9</f>
        <v>36</v>
      </c>
      <c r="J931" s="50" t="s">
        <v>705</v>
      </c>
      <c r="K931" s="36">
        <v>3883000</v>
      </c>
      <c r="L931" s="36">
        <f>I931*K931</f>
        <v>139788000</v>
      </c>
      <c r="M931" s="193">
        <f>4*12</f>
        <v>48</v>
      </c>
      <c r="N931" s="193" t="s">
        <v>705</v>
      </c>
      <c r="O931" s="36">
        <v>4430000</v>
      </c>
      <c r="P931" s="36">
        <f>M931*O931</f>
        <v>212640000</v>
      </c>
      <c r="Q931" s="58"/>
    </row>
    <row r="932" spans="1:18">
      <c r="A932" s="37"/>
      <c r="B932" s="52"/>
      <c r="C932" s="289" t="s">
        <v>898</v>
      </c>
      <c r="D932" s="289"/>
      <c r="E932" s="289"/>
      <c r="F932" s="289"/>
      <c r="G932" s="289"/>
      <c r="H932" s="289"/>
      <c r="I932" s="51"/>
      <c r="J932" s="51"/>
      <c r="K932" s="39"/>
      <c r="L932" s="39"/>
      <c r="M932" s="194"/>
      <c r="N932" s="194"/>
      <c r="O932" s="39"/>
      <c r="P932" s="39"/>
      <c r="Q932" s="58"/>
    </row>
    <row r="933" spans="1:18">
      <c r="A933" s="285"/>
      <c r="B933" s="106">
        <v>2</v>
      </c>
      <c r="C933" s="291" t="s">
        <v>704</v>
      </c>
      <c r="D933" s="291"/>
      <c r="E933" s="291"/>
      <c r="F933" s="291"/>
      <c r="G933" s="291"/>
      <c r="H933" s="291"/>
      <c r="I933" s="89">
        <f>1*9</f>
        <v>9</v>
      </c>
      <c r="J933" s="50" t="s">
        <v>705</v>
      </c>
      <c r="K933" s="43">
        <v>4315000</v>
      </c>
      <c r="L933" s="36">
        <f t="shared" ref="L933" si="452">I933*K933</f>
        <v>38835000</v>
      </c>
      <c r="M933" s="199">
        <v>12</v>
      </c>
      <c r="N933" s="193" t="s">
        <v>705</v>
      </c>
      <c r="O933" s="43">
        <v>4920000</v>
      </c>
      <c r="P933" s="36">
        <f t="shared" ref="P933" si="453">M933*O933</f>
        <v>59040000</v>
      </c>
      <c r="Q933" s="58"/>
    </row>
    <row r="934" spans="1:18">
      <c r="A934" s="37"/>
      <c r="B934" s="107"/>
      <c r="C934" s="289" t="s">
        <v>706</v>
      </c>
      <c r="D934" s="289"/>
      <c r="E934" s="289"/>
      <c r="F934" s="289"/>
      <c r="G934" s="289"/>
      <c r="H934" s="289"/>
      <c r="I934" s="51"/>
      <c r="J934" s="51"/>
      <c r="K934" s="39"/>
      <c r="L934" s="39"/>
      <c r="M934" s="194"/>
      <c r="N934" s="194"/>
      <c r="O934" s="39"/>
      <c r="P934" s="39"/>
      <c r="Q934" s="58"/>
    </row>
    <row r="935" spans="1:18">
      <c r="A935" s="274"/>
      <c r="B935" s="288">
        <v>3</v>
      </c>
      <c r="C935" s="291" t="s">
        <v>704</v>
      </c>
      <c r="D935" s="291"/>
      <c r="E935" s="291"/>
      <c r="F935" s="291"/>
      <c r="G935" s="291"/>
      <c r="H935" s="291"/>
      <c r="I935" s="89">
        <f>1*9</f>
        <v>9</v>
      </c>
      <c r="J935" s="50" t="s">
        <v>705</v>
      </c>
      <c r="K935" s="43">
        <v>1213000</v>
      </c>
      <c r="L935" s="36">
        <f t="shared" ref="L935" si="454">I935*K935</f>
        <v>10917000</v>
      </c>
      <c r="M935" s="199">
        <v>12</v>
      </c>
      <c r="N935" s="193" t="s">
        <v>705</v>
      </c>
      <c r="O935" s="43">
        <v>1383000</v>
      </c>
      <c r="P935" s="36">
        <f t="shared" ref="P935" si="455">M935*O935</f>
        <v>16596000</v>
      </c>
      <c r="Q935" s="58"/>
    </row>
    <row r="936" spans="1:18">
      <c r="A936" s="30"/>
      <c r="B936" s="52"/>
      <c r="C936" s="289" t="s">
        <v>707</v>
      </c>
      <c r="D936" s="289"/>
      <c r="E936" s="289"/>
      <c r="F936" s="289"/>
      <c r="G936" s="289"/>
      <c r="H936" s="289"/>
      <c r="I936" s="51"/>
      <c r="J936" s="51"/>
      <c r="K936" s="39"/>
      <c r="L936" s="39"/>
      <c r="M936" s="194"/>
      <c r="N936" s="194"/>
      <c r="O936" s="39"/>
      <c r="P936" s="39"/>
      <c r="Q936" s="58"/>
    </row>
    <row r="937" spans="1:18">
      <c r="A937" s="274"/>
      <c r="B937" s="288">
        <v>4</v>
      </c>
      <c r="C937" s="294" t="s">
        <v>708</v>
      </c>
      <c r="D937" s="294"/>
      <c r="E937" s="294"/>
      <c r="F937" s="294"/>
      <c r="G937" s="294"/>
      <c r="H937" s="294"/>
      <c r="I937" s="89">
        <f>2*12</f>
        <v>24</v>
      </c>
      <c r="J937" s="50" t="s">
        <v>705</v>
      </c>
      <c r="K937" s="43">
        <v>150000</v>
      </c>
      <c r="L937" s="36">
        <f t="shared" ref="L937" si="456">I937*K937</f>
        <v>3600000</v>
      </c>
      <c r="M937" s="199">
        <f>2*12</f>
        <v>24</v>
      </c>
      <c r="N937" s="193" t="s">
        <v>705</v>
      </c>
      <c r="O937" s="43">
        <v>150000</v>
      </c>
      <c r="P937" s="36">
        <f t="shared" ref="P937" si="457">M937*O937</f>
        <v>3600000</v>
      </c>
      <c r="Q937" s="58"/>
    </row>
    <row r="938" spans="1:18">
      <c r="A938" s="30"/>
      <c r="B938" s="52"/>
      <c r="C938" s="289" t="s">
        <v>180</v>
      </c>
      <c r="D938" s="289"/>
      <c r="E938" s="289"/>
      <c r="F938" s="289"/>
      <c r="G938" s="289"/>
      <c r="H938" s="289"/>
      <c r="I938" s="51"/>
      <c r="J938" s="51"/>
      <c r="K938" s="39"/>
      <c r="L938" s="39"/>
      <c r="M938" s="194"/>
      <c r="N938" s="194"/>
      <c r="O938" s="39"/>
      <c r="P938" s="39"/>
      <c r="Q938" s="58"/>
    </row>
    <row r="939" spans="1:18">
      <c r="A939" s="274"/>
      <c r="B939" s="288">
        <v>5</v>
      </c>
      <c r="C939" s="291" t="s">
        <v>709</v>
      </c>
      <c r="D939" s="291"/>
      <c r="E939" s="291"/>
      <c r="F939" s="291"/>
      <c r="G939" s="291"/>
      <c r="H939" s="291"/>
      <c r="I939" s="89">
        <v>1</v>
      </c>
      <c r="J939" s="89" t="s">
        <v>62</v>
      </c>
      <c r="K939" s="43">
        <v>22000000</v>
      </c>
      <c r="L939" s="36">
        <f t="shared" ref="L939" si="458">I939*K939</f>
        <v>22000000</v>
      </c>
      <c r="M939" s="199">
        <v>1</v>
      </c>
      <c r="N939" s="199" t="s">
        <v>62</v>
      </c>
      <c r="O939" s="43">
        <f>6*O931</f>
        <v>26580000</v>
      </c>
      <c r="P939" s="36">
        <f t="shared" ref="P939" si="459">M939*O939</f>
        <v>26580000</v>
      </c>
      <c r="Q939" s="58"/>
    </row>
    <row r="940" spans="1:18">
      <c r="A940" s="30"/>
      <c r="B940" s="52"/>
      <c r="C940" s="289" t="s">
        <v>899</v>
      </c>
      <c r="D940" s="289"/>
      <c r="E940" s="289"/>
      <c r="F940" s="289"/>
      <c r="G940" s="289"/>
      <c r="H940" s="289"/>
      <c r="I940" s="51"/>
      <c r="J940" s="51"/>
      <c r="K940" s="39"/>
      <c r="L940" s="39"/>
      <c r="M940" s="194"/>
      <c r="N940" s="194"/>
      <c r="O940" s="39"/>
      <c r="P940" s="39"/>
      <c r="Q940" s="58"/>
    </row>
    <row r="941" spans="1:18">
      <c r="A941" s="265" t="s">
        <v>896</v>
      </c>
      <c r="B941" s="321" t="s">
        <v>897</v>
      </c>
      <c r="C941" s="321"/>
      <c r="D941" s="321"/>
      <c r="E941" s="321"/>
      <c r="F941" s="321"/>
      <c r="G941" s="321"/>
      <c r="H941" s="321"/>
      <c r="I941" s="103"/>
      <c r="J941" s="24"/>
      <c r="K941" s="32"/>
      <c r="L941" s="94">
        <f>SUM(L942)</f>
        <v>265050000</v>
      </c>
      <c r="M941" s="203"/>
      <c r="N941" s="96"/>
      <c r="O941" s="32"/>
      <c r="P941" s="94">
        <f>SUM(P942:P943)</f>
        <v>351000000</v>
      </c>
      <c r="Q941" s="58">
        <v>351000000</v>
      </c>
    </row>
    <row r="942" spans="1:18">
      <c r="A942" s="113"/>
      <c r="B942" s="119">
        <v>1</v>
      </c>
      <c r="C942" s="294" t="s">
        <v>900</v>
      </c>
      <c r="D942" s="294"/>
      <c r="E942" s="294"/>
      <c r="F942" s="294"/>
      <c r="G942" s="294"/>
      <c r="H942" s="294"/>
      <c r="I942" s="34">
        <f>10*9</f>
        <v>90</v>
      </c>
      <c r="J942" s="34" t="s">
        <v>70</v>
      </c>
      <c r="K942" s="36">
        <v>2945000</v>
      </c>
      <c r="L942" s="36">
        <f>I942*K942</f>
        <v>265050000</v>
      </c>
      <c r="M942" s="189">
        <f>10*12</f>
        <v>120</v>
      </c>
      <c r="N942" s="189" t="s">
        <v>70</v>
      </c>
      <c r="O942" s="36">
        <v>2925000</v>
      </c>
      <c r="P942" s="36">
        <f>M942*O942</f>
        <v>351000000</v>
      </c>
      <c r="Q942" s="58"/>
    </row>
    <row r="943" spans="1:18">
      <c r="A943" s="52"/>
      <c r="B943" s="52"/>
      <c r="C943" s="266"/>
      <c r="D943" s="267"/>
      <c r="E943" s="267"/>
      <c r="F943" s="267"/>
      <c r="G943" s="267"/>
      <c r="H943" s="267"/>
      <c r="I943" s="51"/>
      <c r="J943" s="38"/>
      <c r="K943" s="39"/>
      <c r="L943" s="39"/>
      <c r="M943" s="194"/>
      <c r="N943" s="191"/>
      <c r="O943" s="39"/>
      <c r="P943" s="39"/>
      <c r="Q943" s="58"/>
    </row>
    <row r="944" spans="1:18">
      <c r="A944" s="270" t="s">
        <v>711</v>
      </c>
      <c r="B944" s="384" t="s">
        <v>712</v>
      </c>
      <c r="C944" s="385"/>
      <c r="D944" s="385"/>
      <c r="E944" s="385"/>
      <c r="F944" s="385"/>
      <c r="G944" s="385"/>
      <c r="H944" s="385"/>
      <c r="I944" s="103"/>
      <c r="J944" s="24"/>
      <c r="K944" s="32"/>
      <c r="L944" s="94">
        <f>SUM(L945:L946)</f>
        <v>151200000</v>
      </c>
      <c r="M944" s="203"/>
      <c r="N944" s="96"/>
      <c r="O944" s="32"/>
      <c r="P944" s="94">
        <f>SUM(P945:P948)</f>
        <v>152200000</v>
      </c>
      <c r="Q944" s="58">
        <v>148958800</v>
      </c>
      <c r="R944" t="s">
        <v>926</v>
      </c>
    </row>
    <row r="945" spans="1:17">
      <c r="A945" s="288"/>
      <c r="B945" s="288">
        <v>1</v>
      </c>
      <c r="C945" s="294" t="s">
        <v>713</v>
      </c>
      <c r="D945" s="294"/>
      <c r="E945" s="294"/>
      <c r="F945" s="294"/>
      <c r="G945" s="294"/>
      <c r="H945" s="294"/>
      <c r="I945" s="50">
        <f>7*12</f>
        <v>84</v>
      </c>
      <c r="J945" s="34" t="s">
        <v>70</v>
      </c>
      <c r="K945" s="36">
        <v>1800000</v>
      </c>
      <c r="L945" s="36">
        <f>I945*K945</f>
        <v>151200000</v>
      </c>
      <c r="M945" s="193">
        <f>7*12</f>
        <v>84</v>
      </c>
      <c r="N945" s="189" t="s">
        <v>70</v>
      </c>
      <c r="O945" s="36">
        <v>1550000</v>
      </c>
      <c r="P945" s="36">
        <f>M945*O945</f>
        <v>130200000</v>
      </c>
      <c r="Q945" s="58"/>
    </row>
    <row r="946" spans="1:17">
      <c r="A946" s="37"/>
      <c r="B946" s="52"/>
      <c r="C946" s="327" t="s">
        <v>881</v>
      </c>
      <c r="D946" s="327"/>
      <c r="E946" s="327"/>
      <c r="F946" s="327"/>
      <c r="G946" s="327"/>
      <c r="H946" s="327"/>
      <c r="I946" s="51"/>
      <c r="J946" s="38"/>
      <c r="K946" s="39"/>
      <c r="L946" s="39"/>
      <c r="M946" s="194"/>
      <c r="N946" s="191"/>
      <c r="O946" s="39"/>
      <c r="P946" s="39"/>
      <c r="Q946" s="58"/>
    </row>
    <row r="947" spans="1:17">
      <c r="A947" s="30"/>
      <c r="B947" s="288">
        <v>2</v>
      </c>
      <c r="C947" s="291" t="s">
        <v>919</v>
      </c>
      <c r="D947" s="291"/>
      <c r="E947" s="291"/>
      <c r="F947" s="291"/>
      <c r="G947" s="291"/>
      <c r="H947" s="291"/>
      <c r="I947" s="50"/>
      <c r="J947" s="34"/>
      <c r="K947" s="36"/>
      <c r="L947" s="36"/>
      <c r="M947" s="193">
        <v>2</v>
      </c>
      <c r="N947" s="189" t="s">
        <v>89</v>
      </c>
      <c r="O947" s="36">
        <v>11000000</v>
      </c>
      <c r="P947" s="36">
        <f>+M947*O947</f>
        <v>22000000</v>
      </c>
      <c r="Q947" s="58"/>
    </row>
    <row r="948" spans="1:17">
      <c r="A948" s="30"/>
      <c r="B948" s="63"/>
      <c r="C948" s="275"/>
      <c r="D948" s="276"/>
      <c r="E948" s="276"/>
      <c r="F948" s="276"/>
      <c r="G948" s="276"/>
      <c r="H948" s="277"/>
      <c r="I948" s="51"/>
      <c r="J948" s="38"/>
      <c r="K948" s="39"/>
      <c r="L948" s="39"/>
      <c r="M948" s="194"/>
      <c r="N948" s="191"/>
      <c r="O948" s="39"/>
      <c r="P948" s="39"/>
      <c r="Q948" s="58"/>
    </row>
    <row r="949" spans="1:17">
      <c r="A949" s="272" t="s">
        <v>714</v>
      </c>
      <c r="B949" s="384" t="s">
        <v>715</v>
      </c>
      <c r="C949" s="385"/>
      <c r="D949" s="385"/>
      <c r="E949" s="385"/>
      <c r="F949" s="385"/>
      <c r="G949" s="385"/>
      <c r="H949" s="385"/>
      <c r="I949" s="103"/>
      <c r="J949" s="13"/>
      <c r="K949" s="13"/>
      <c r="L949" s="23">
        <f>SUM(L950:L951)</f>
        <v>273000000</v>
      </c>
      <c r="M949" s="203"/>
      <c r="N949" s="97"/>
      <c r="O949" s="97"/>
      <c r="P949" s="23">
        <f>SUM(P950:P952)</f>
        <v>290400000</v>
      </c>
      <c r="Q949" s="58">
        <v>279972500</v>
      </c>
    </row>
    <row r="950" spans="1:17">
      <c r="A950" s="288"/>
      <c r="B950" s="288">
        <v>1</v>
      </c>
      <c r="C950" s="294" t="s">
        <v>716</v>
      </c>
      <c r="D950" s="294"/>
      <c r="E950" s="294"/>
      <c r="F950" s="294"/>
      <c r="G950" s="294"/>
      <c r="H950" s="294"/>
      <c r="I950" s="50">
        <f>13*12</f>
        <v>156</v>
      </c>
      <c r="J950" s="34"/>
      <c r="K950" s="36">
        <v>1750000</v>
      </c>
      <c r="L950" s="36">
        <f>I950*K950</f>
        <v>273000000</v>
      </c>
      <c r="M950" s="193">
        <f>13*12</f>
        <v>156</v>
      </c>
      <c r="N950" s="189" t="s">
        <v>70</v>
      </c>
      <c r="O950" s="36">
        <v>1600000</v>
      </c>
      <c r="P950" s="36">
        <f>M950*O950</f>
        <v>249600000</v>
      </c>
      <c r="Q950" s="58"/>
    </row>
    <row r="951" spans="1:17">
      <c r="A951" s="37"/>
      <c r="B951" s="52"/>
      <c r="C951" s="327" t="s">
        <v>882</v>
      </c>
      <c r="D951" s="327"/>
      <c r="E951" s="327"/>
      <c r="F951" s="327"/>
      <c r="G951" s="327"/>
      <c r="H951" s="327"/>
      <c r="I951" s="51"/>
      <c r="J951" s="38"/>
      <c r="K951" s="39"/>
      <c r="L951" s="39"/>
      <c r="M951" s="194"/>
      <c r="N951" s="191"/>
      <c r="O951" s="39"/>
      <c r="P951" s="39"/>
      <c r="Q951" s="58"/>
    </row>
    <row r="952" spans="1:17">
      <c r="A952" s="30"/>
      <c r="B952" s="288">
        <v>2</v>
      </c>
      <c r="C952" s="291" t="s">
        <v>919</v>
      </c>
      <c r="D952" s="291"/>
      <c r="E952" s="291"/>
      <c r="F952" s="291"/>
      <c r="G952" s="291"/>
      <c r="H952" s="291"/>
      <c r="I952" s="50"/>
      <c r="J952" s="34"/>
      <c r="K952" s="36"/>
      <c r="L952" s="36"/>
      <c r="M952" s="193">
        <v>2</v>
      </c>
      <c r="N952" s="189" t="s">
        <v>89</v>
      </c>
      <c r="O952" s="36">
        <v>20400000</v>
      </c>
      <c r="P952" s="36">
        <f>+M952*O952</f>
        <v>40800000</v>
      </c>
      <c r="Q952" s="58"/>
    </row>
    <row r="953" spans="1:17">
      <c r="A953" s="272" t="s">
        <v>717</v>
      </c>
      <c r="B953" s="384" t="s">
        <v>718</v>
      </c>
      <c r="C953" s="385"/>
      <c r="D953" s="385"/>
      <c r="E953" s="385"/>
      <c r="F953" s="385"/>
      <c r="G953" s="385"/>
      <c r="H953" s="385"/>
      <c r="I953" s="50"/>
      <c r="J953" s="13"/>
      <c r="K953" s="13"/>
      <c r="L953" s="23">
        <f>SUM(L954)</f>
        <v>42500000</v>
      </c>
      <c r="M953" s="193"/>
      <c r="N953" s="97"/>
      <c r="O953" s="97"/>
      <c r="P953" s="23">
        <f>SUM(P954:P955)</f>
        <v>42500000</v>
      </c>
      <c r="Q953" s="58">
        <v>30000000</v>
      </c>
    </row>
    <row r="954" spans="1:17">
      <c r="A954" s="288"/>
      <c r="B954" s="288">
        <v>1</v>
      </c>
      <c r="C954" s="294" t="s">
        <v>719</v>
      </c>
      <c r="D954" s="294"/>
      <c r="E954" s="294"/>
      <c r="F954" s="294"/>
      <c r="G954" s="294"/>
      <c r="H954" s="294"/>
      <c r="I954" s="50">
        <v>1</v>
      </c>
      <c r="J954" s="34" t="s">
        <v>635</v>
      </c>
      <c r="K954" s="36">
        <v>42500000</v>
      </c>
      <c r="L954" s="104">
        <f>I954*K954</f>
        <v>42500000</v>
      </c>
      <c r="M954" s="193">
        <v>1</v>
      </c>
      <c r="N954" s="189" t="s">
        <v>635</v>
      </c>
      <c r="O954" s="36">
        <v>42500000</v>
      </c>
      <c r="P954" s="104">
        <f>M954*O954</f>
        <v>42500000</v>
      </c>
      <c r="Q954" s="58"/>
    </row>
    <row r="955" spans="1:17">
      <c r="A955" s="37"/>
      <c r="B955" s="52"/>
      <c r="C955" s="327" t="s">
        <v>720</v>
      </c>
      <c r="D955" s="327"/>
      <c r="E955" s="327"/>
      <c r="F955" s="327"/>
      <c r="G955" s="327"/>
      <c r="H955" s="327"/>
      <c r="I955" s="51"/>
      <c r="J955" s="38"/>
      <c r="K955" s="39"/>
      <c r="L955" s="39"/>
      <c r="M955" s="194"/>
      <c r="N955" s="191"/>
      <c r="O955" s="39"/>
      <c r="P955" s="39"/>
      <c r="Q955" s="58"/>
    </row>
    <row r="956" spans="1:17">
      <c r="A956" s="271" t="s">
        <v>721</v>
      </c>
      <c r="B956" s="346" t="s">
        <v>722</v>
      </c>
      <c r="C956" s="347"/>
      <c r="D956" s="347"/>
      <c r="E956" s="347"/>
      <c r="F956" s="347"/>
      <c r="G956" s="347"/>
      <c r="H956" s="347"/>
      <c r="I956" s="103"/>
      <c r="J956" s="13"/>
      <c r="K956" s="22"/>
      <c r="L956" s="26">
        <f>SUM(L957)</f>
        <v>1770000</v>
      </c>
      <c r="M956" s="203"/>
      <c r="N956" s="97"/>
      <c r="O956" s="22"/>
      <c r="P956" s="26">
        <f>SUM(P957:P958)</f>
        <v>1770000</v>
      </c>
      <c r="Q956" s="58">
        <v>0</v>
      </c>
    </row>
    <row r="957" spans="1:17">
      <c r="A957" s="278"/>
      <c r="B957" s="278">
        <v>1</v>
      </c>
      <c r="C957" s="333" t="s">
        <v>723</v>
      </c>
      <c r="D957" s="334"/>
      <c r="E957" s="334"/>
      <c r="F957" s="334"/>
      <c r="G957" s="334"/>
      <c r="H957" s="334"/>
      <c r="I957" s="50">
        <v>1</v>
      </c>
      <c r="J957" s="34" t="s">
        <v>635</v>
      </c>
      <c r="K957" s="36">
        <v>1770000</v>
      </c>
      <c r="L957" s="36">
        <f>I957*K957</f>
        <v>1770000</v>
      </c>
      <c r="M957" s="193">
        <v>1</v>
      </c>
      <c r="N957" s="189" t="s">
        <v>635</v>
      </c>
      <c r="O957" s="36">
        <v>1770000</v>
      </c>
      <c r="P957" s="36">
        <f>M957*O957</f>
        <v>1770000</v>
      </c>
      <c r="Q957" s="58"/>
    </row>
    <row r="958" spans="1:17">
      <c r="A958" s="37"/>
      <c r="B958" s="52"/>
      <c r="C958" s="327" t="s">
        <v>180</v>
      </c>
      <c r="D958" s="327"/>
      <c r="E958" s="327"/>
      <c r="F958" s="327"/>
      <c r="G958" s="327"/>
      <c r="H958" s="327"/>
      <c r="I958" s="89"/>
      <c r="J958" s="42"/>
      <c r="K958" s="42"/>
      <c r="L958" s="42"/>
      <c r="M958" s="199"/>
      <c r="N958" s="192"/>
      <c r="O958" s="192"/>
      <c r="P958" s="192"/>
      <c r="Q958" s="58"/>
    </row>
    <row r="959" spans="1:17">
      <c r="A959" s="265" t="s">
        <v>724</v>
      </c>
      <c r="B959" s="321" t="s">
        <v>725</v>
      </c>
      <c r="C959" s="321"/>
      <c r="D959" s="321"/>
      <c r="E959" s="321"/>
      <c r="F959" s="321"/>
      <c r="G959" s="321"/>
      <c r="H959" s="321"/>
      <c r="I959" s="103"/>
      <c r="J959" s="24"/>
      <c r="K959" s="24"/>
      <c r="L959" s="110">
        <f>SUM(L960)</f>
        <v>10000000</v>
      </c>
      <c r="M959" s="203"/>
      <c r="N959" s="96"/>
      <c r="O959" s="96"/>
      <c r="P959" s="110">
        <f>SUM(P960:P961)</f>
        <v>10000000</v>
      </c>
      <c r="Q959" s="178">
        <v>7095710.5099999998</v>
      </c>
    </row>
    <row r="960" spans="1:17">
      <c r="A960" s="285"/>
      <c r="B960" s="288">
        <v>1</v>
      </c>
      <c r="C960" s="291" t="s">
        <v>726</v>
      </c>
      <c r="D960" s="291"/>
      <c r="E960" s="291"/>
      <c r="F960" s="291"/>
      <c r="G960" s="291"/>
      <c r="H960" s="291"/>
      <c r="I960" s="50">
        <v>1</v>
      </c>
      <c r="J960" s="34" t="s">
        <v>62</v>
      </c>
      <c r="K960" s="36">
        <v>10000000</v>
      </c>
      <c r="L960" s="36">
        <f>I960*K960</f>
        <v>10000000</v>
      </c>
      <c r="M960" s="193">
        <v>1</v>
      </c>
      <c r="N960" s="189" t="s">
        <v>62</v>
      </c>
      <c r="O960" s="36">
        <v>10000000</v>
      </c>
      <c r="P960" s="36">
        <f>M960*O960</f>
        <v>10000000</v>
      </c>
      <c r="Q960" s="58"/>
    </row>
    <row r="961" spans="1:17">
      <c r="A961" s="37"/>
      <c r="B961" s="107"/>
      <c r="C961" s="289" t="s">
        <v>180</v>
      </c>
      <c r="D961" s="289"/>
      <c r="E961" s="289"/>
      <c r="F961" s="289"/>
      <c r="G961" s="289"/>
      <c r="H961" s="289"/>
      <c r="I961" s="51"/>
      <c r="J961" s="38"/>
      <c r="K961" s="39"/>
      <c r="L961" s="39"/>
      <c r="M961" s="194"/>
      <c r="N961" s="191"/>
      <c r="O961" s="39"/>
      <c r="P961" s="39"/>
      <c r="Q961" s="58"/>
    </row>
    <row r="962" spans="1:17">
      <c r="A962" s="265" t="s">
        <v>727</v>
      </c>
      <c r="B962" s="366" t="s">
        <v>728</v>
      </c>
      <c r="C962" s="321"/>
      <c r="D962" s="321"/>
      <c r="E962" s="321"/>
      <c r="F962" s="321"/>
      <c r="G962" s="321"/>
      <c r="H962" s="321"/>
      <c r="I962" s="103"/>
      <c r="J962" s="24"/>
      <c r="K962" s="32"/>
      <c r="L962" s="94">
        <f>SUM(L963:L964)</f>
        <v>12600000</v>
      </c>
      <c r="M962" s="203"/>
      <c r="N962" s="96"/>
      <c r="O962" s="32"/>
      <c r="P962" s="94">
        <f>SUM(P963:P964)</f>
        <v>16800000</v>
      </c>
      <c r="Q962" s="58">
        <v>15884000</v>
      </c>
    </row>
    <row r="963" spans="1:17">
      <c r="A963" s="30"/>
      <c r="B963" s="288">
        <v>1</v>
      </c>
      <c r="C963" s="291" t="s">
        <v>729</v>
      </c>
      <c r="D963" s="291"/>
      <c r="E963" s="291"/>
      <c r="F963" s="291"/>
      <c r="G963" s="291"/>
      <c r="H963" s="291"/>
      <c r="I963" s="50">
        <v>9</v>
      </c>
      <c r="J963" s="34" t="s">
        <v>89</v>
      </c>
      <c r="K963" s="36">
        <v>1400000</v>
      </c>
      <c r="L963" s="36">
        <f>I963*K963</f>
        <v>12600000</v>
      </c>
      <c r="M963" s="193">
        <v>12</v>
      </c>
      <c r="N963" s="189" t="s">
        <v>89</v>
      </c>
      <c r="O963" s="36">
        <v>1400000</v>
      </c>
      <c r="P963" s="36">
        <f>M963*O963</f>
        <v>16800000</v>
      </c>
      <c r="Q963" s="58"/>
    </row>
    <row r="964" spans="1:17">
      <c r="A964" s="63"/>
      <c r="B964" s="52"/>
      <c r="C964" s="289"/>
      <c r="D964" s="289"/>
      <c r="E964" s="289"/>
      <c r="F964" s="289"/>
      <c r="G964" s="289"/>
      <c r="H964" s="289"/>
      <c r="I964" s="51"/>
      <c r="J964" s="38"/>
      <c r="K964" s="39"/>
      <c r="L964" s="39"/>
      <c r="M964" s="194"/>
      <c r="N964" s="191"/>
      <c r="O964" s="39"/>
      <c r="P964" s="39"/>
      <c r="Q964" s="58"/>
    </row>
    <row r="965" spans="1:17">
      <c r="A965" s="265" t="s">
        <v>730</v>
      </c>
      <c r="B965" s="321" t="s">
        <v>731</v>
      </c>
      <c r="C965" s="321"/>
      <c r="D965" s="321"/>
      <c r="E965" s="321"/>
      <c r="F965" s="321"/>
      <c r="G965" s="321"/>
      <c r="H965" s="321"/>
      <c r="I965" s="103"/>
      <c r="J965" s="13"/>
      <c r="K965" s="22"/>
      <c r="L965" s="26">
        <f>SUM(L966)</f>
        <v>15000000</v>
      </c>
      <c r="M965" s="203"/>
      <c r="N965" s="97"/>
      <c r="O965" s="22"/>
      <c r="P965" s="26">
        <f>SUM(P966:P967)</f>
        <v>12000000</v>
      </c>
      <c r="Q965" s="58">
        <v>10590000</v>
      </c>
    </row>
    <row r="966" spans="1:17">
      <c r="A966" s="285"/>
      <c r="B966" s="288">
        <v>1</v>
      </c>
      <c r="C966" s="291" t="s">
        <v>732</v>
      </c>
      <c r="D966" s="291"/>
      <c r="E966" s="291"/>
      <c r="F966" s="291"/>
      <c r="G966" s="291"/>
      <c r="H966" s="291"/>
      <c r="I966" s="50">
        <v>1</v>
      </c>
      <c r="J966" s="34" t="s">
        <v>635</v>
      </c>
      <c r="K966" s="36">
        <v>15000000</v>
      </c>
      <c r="L966" s="36">
        <f>I966*K966</f>
        <v>15000000</v>
      </c>
      <c r="M966" s="193">
        <v>1</v>
      </c>
      <c r="N966" s="189" t="s">
        <v>635</v>
      </c>
      <c r="O966" s="36">
        <v>12000000</v>
      </c>
      <c r="P966" s="36">
        <f>M966*O966</f>
        <v>12000000</v>
      </c>
      <c r="Q966" s="58"/>
    </row>
    <row r="967" spans="1:17">
      <c r="A967" s="37"/>
      <c r="B967" s="52"/>
      <c r="C967" s="289" t="s">
        <v>733</v>
      </c>
      <c r="D967" s="289"/>
      <c r="E967" s="289"/>
      <c r="F967" s="289"/>
      <c r="G967" s="289"/>
      <c r="H967" s="289"/>
      <c r="I967" s="51"/>
      <c r="J967" s="38"/>
      <c r="K967" s="39"/>
      <c r="L967" s="39"/>
      <c r="M967" s="194"/>
      <c r="N967" s="191"/>
      <c r="O967" s="39"/>
      <c r="P967" s="39"/>
      <c r="Q967" s="58"/>
    </row>
    <row r="968" spans="1:17">
      <c r="A968" s="265" t="s">
        <v>734</v>
      </c>
      <c r="B968" s="321" t="s">
        <v>735</v>
      </c>
      <c r="C968" s="321"/>
      <c r="D968" s="321"/>
      <c r="E968" s="321"/>
      <c r="F968" s="321"/>
      <c r="G968" s="321"/>
      <c r="H968" s="321"/>
      <c r="I968" s="103"/>
      <c r="J968" s="24"/>
      <c r="K968" s="32"/>
      <c r="L968" s="94">
        <f>SUM(L969:L972)</f>
        <v>12600000</v>
      </c>
      <c r="M968" s="203"/>
      <c r="N968" s="96"/>
      <c r="O968" s="32"/>
      <c r="P968" s="94">
        <f>SUM(P969:P972)</f>
        <v>9600000</v>
      </c>
      <c r="Q968" s="58">
        <v>9008999</v>
      </c>
    </row>
    <row r="969" spans="1:17">
      <c r="A969" s="288"/>
      <c r="B969" s="288">
        <v>1</v>
      </c>
      <c r="C969" s="291" t="s">
        <v>736</v>
      </c>
      <c r="D969" s="291"/>
      <c r="E969" s="291"/>
      <c r="F969" s="291"/>
      <c r="G969" s="291"/>
      <c r="H969" s="291"/>
      <c r="I969" s="50">
        <v>12</v>
      </c>
      <c r="J969" s="34" t="s">
        <v>182</v>
      </c>
      <c r="K969" s="36">
        <v>675000</v>
      </c>
      <c r="L969" s="36">
        <f>I969*K969</f>
        <v>8100000</v>
      </c>
      <c r="M969" s="193">
        <v>12</v>
      </c>
      <c r="N969" s="189" t="s">
        <v>182</v>
      </c>
      <c r="O969" s="36">
        <v>450000</v>
      </c>
      <c r="P969" s="36">
        <f>M969*O969</f>
        <v>5400000</v>
      </c>
      <c r="Q969" s="58"/>
    </row>
    <row r="970" spans="1:17">
      <c r="A970" s="37"/>
      <c r="B970" s="52"/>
      <c r="C970" s="289" t="s">
        <v>180</v>
      </c>
      <c r="D970" s="289"/>
      <c r="E970" s="289"/>
      <c r="F970" s="289"/>
      <c r="G970" s="289"/>
      <c r="H970" s="289"/>
      <c r="I970" s="51"/>
      <c r="J970" s="38"/>
      <c r="K970" s="39"/>
      <c r="L970" s="39"/>
      <c r="M970" s="194"/>
      <c r="N970" s="191"/>
      <c r="O970" s="39"/>
      <c r="P970" s="39"/>
      <c r="Q970" s="58"/>
    </row>
    <row r="971" spans="1:17">
      <c r="A971" s="285"/>
      <c r="B971" s="288">
        <v>2</v>
      </c>
      <c r="C971" s="291" t="s">
        <v>737</v>
      </c>
      <c r="D971" s="291"/>
      <c r="E971" s="291"/>
      <c r="F971" s="291"/>
      <c r="G971" s="291"/>
      <c r="H971" s="291"/>
      <c r="I971" s="50">
        <v>12</v>
      </c>
      <c r="J971" s="34" t="s">
        <v>182</v>
      </c>
      <c r="K971" s="36">
        <v>375000</v>
      </c>
      <c r="L971" s="36">
        <f>I971*K971</f>
        <v>4500000</v>
      </c>
      <c r="M971" s="193">
        <v>12</v>
      </c>
      <c r="N971" s="189" t="s">
        <v>182</v>
      </c>
      <c r="O971" s="36">
        <v>350000</v>
      </c>
      <c r="P971" s="36">
        <f>M971*O971</f>
        <v>4200000</v>
      </c>
      <c r="Q971" s="58"/>
    </row>
    <row r="972" spans="1:17">
      <c r="A972" s="52"/>
      <c r="B972" s="52"/>
      <c r="C972" s="289" t="s">
        <v>738</v>
      </c>
      <c r="D972" s="289"/>
      <c r="E972" s="289"/>
      <c r="F972" s="289"/>
      <c r="G972" s="289"/>
      <c r="H972" s="289"/>
      <c r="I972" s="51"/>
      <c r="J972" s="38"/>
      <c r="K972" s="39"/>
      <c r="L972" s="39"/>
      <c r="M972" s="194"/>
      <c r="N972" s="191"/>
      <c r="O972" s="39"/>
      <c r="P972" s="39"/>
      <c r="Q972" s="58"/>
    </row>
    <row r="973" spans="1:17">
      <c r="A973" s="265" t="s">
        <v>739</v>
      </c>
      <c r="B973" s="321" t="s">
        <v>740</v>
      </c>
      <c r="C973" s="321"/>
      <c r="D973" s="321"/>
      <c r="E973" s="321"/>
      <c r="F973" s="321"/>
      <c r="G973" s="321"/>
      <c r="H973" s="321"/>
      <c r="I973" s="103"/>
      <c r="J973" s="24"/>
      <c r="K973" s="32"/>
      <c r="L973" s="94">
        <f>SUM(L974)</f>
        <v>256500000</v>
      </c>
      <c r="M973" s="203"/>
      <c r="N973" s="96"/>
      <c r="O973" s="32"/>
      <c r="P973" s="94">
        <f>SUM(P974:P975)</f>
        <v>288000000</v>
      </c>
      <c r="Q973" s="58">
        <v>295093880</v>
      </c>
    </row>
    <row r="974" spans="1:17">
      <c r="A974" s="288"/>
      <c r="B974" s="288">
        <v>1</v>
      </c>
      <c r="C974" s="291" t="s">
        <v>741</v>
      </c>
      <c r="D974" s="291"/>
      <c r="E974" s="291"/>
      <c r="F974" s="291"/>
      <c r="G974" s="291"/>
      <c r="H974" s="291"/>
      <c r="I974" s="50">
        <v>12</v>
      </c>
      <c r="J974" s="34" t="s">
        <v>691</v>
      </c>
      <c r="K974" s="36">
        <v>21375000</v>
      </c>
      <c r="L974" s="36">
        <f>I974*K974</f>
        <v>256500000</v>
      </c>
      <c r="M974" s="193">
        <v>12</v>
      </c>
      <c r="N974" s="189" t="s">
        <v>691</v>
      </c>
      <c r="O974" s="36">
        <v>24000000</v>
      </c>
      <c r="P974" s="36">
        <f>M974*O974</f>
        <v>288000000</v>
      </c>
      <c r="Q974" s="58"/>
    </row>
    <row r="975" spans="1:17">
      <c r="A975" s="52"/>
      <c r="B975" s="52"/>
      <c r="C975" s="289" t="s">
        <v>858</v>
      </c>
      <c r="D975" s="289"/>
      <c r="E975" s="289"/>
      <c r="F975" s="289"/>
      <c r="G975" s="289"/>
      <c r="H975" s="289"/>
      <c r="I975" s="51"/>
      <c r="J975" s="38"/>
      <c r="K975" s="38"/>
      <c r="L975" s="38"/>
      <c r="M975" s="194"/>
      <c r="N975" s="191"/>
      <c r="O975" s="191"/>
      <c r="P975" s="191"/>
      <c r="Q975" s="58"/>
    </row>
    <row r="976" spans="1:17">
      <c r="A976" s="265" t="s">
        <v>742</v>
      </c>
      <c r="B976" s="321" t="s">
        <v>743</v>
      </c>
      <c r="C976" s="321"/>
      <c r="D976" s="321"/>
      <c r="E976" s="321"/>
      <c r="F976" s="321"/>
      <c r="G976" s="321"/>
      <c r="H976" s="321"/>
      <c r="I976" s="103"/>
      <c r="J976" s="24"/>
      <c r="K976" s="32"/>
      <c r="L976" s="94">
        <f>SUM(L977)</f>
        <v>3600000000</v>
      </c>
      <c r="M976" s="203"/>
      <c r="N976" s="96"/>
      <c r="O976" s="32"/>
      <c r="P976" s="94">
        <f>SUM(P977:P978)</f>
        <v>4680000000</v>
      </c>
      <c r="Q976" s="58">
        <v>4458256534</v>
      </c>
    </row>
    <row r="977" spans="1:17">
      <c r="A977" s="44"/>
      <c r="B977" s="111">
        <v>1</v>
      </c>
      <c r="C977" s="351" t="s">
        <v>744</v>
      </c>
      <c r="D977" s="351"/>
      <c r="E977" s="351"/>
      <c r="F977" s="351"/>
      <c r="G977" s="351"/>
      <c r="H977" s="351"/>
      <c r="I977" s="103">
        <v>12</v>
      </c>
      <c r="J977" s="24" t="s">
        <v>691</v>
      </c>
      <c r="K977" s="32">
        <v>300000000</v>
      </c>
      <c r="L977" s="32">
        <f>I977*K977</f>
        <v>3600000000</v>
      </c>
      <c r="M977" s="203">
        <v>12</v>
      </c>
      <c r="N977" s="96" t="s">
        <v>691</v>
      </c>
      <c r="O977" s="32">
        <v>390000000</v>
      </c>
      <c r="P977" s="32">
        <f>M977*O977</f>
        <v>4680000000</v>
      </c>
      <c r="Q977" s="58"/>
    </row>
    <row r="978" spans="1:17">
      <c r="A978" s="52"/>
      <c r="B978" s="112"/>
      <c r="C978" s="327" t="s">
        <v>859</v>
      </c>
      <c r="D978" s="327"/>
      <c r="E978" s="327"/>
      <c r="F978" s="327"/>
      <c r="G978" s="327"/>
      <c r="H978" s="327"/>
      <c r="I978" s="51"/>
      <c r="J978" s="38"/>
      <c r="K978" s="38"/>
      <c r="L978" s="38"/>
      <c r="M978" s="194"/>
      <c r="N978" s="191"/>
      <c r="O978" s="191"/>
      <c r="P978" s="191"/>
      <c r="Q978" s="58"/>
    </row>
    <row r="979" spans="1:17">
      <c r="A979" s="265" t="s">
        <v>745</v>
      </c>
      <c r="B979" s="292" t="s">
        <v>746</v>
      </c>
      <c r="C979" s="292"/>
      <c r="D979" s="292"/>
      <c r="E979" s="292"/>
      <c r="F979" s="292"/>
      <c r="G979" s="292"/>
      <c r="H979" s="292"/>
      <c r="I979" s="103"/>
      <c r="J979" s="13"/>
      <c r="K979" s="22"/>
      <c r="L979" s="26">
        <f>SUM(L980:L985)</f>
        <v>15420000</v>
      </c>
      <c r="M979" s="203"/>
      <c r="N979" s="97"/>
      <c r="O979" s="22"/>
      <c r="P979" s="26">
        <f>SUM(P980:P985)</f>
        <v>12920000</v>
      </c>
      <c r="Q979" s="58">
        <v>12881000</v>
      </c>
    </row>
    <row r="980" spans="1:17">
      <c r="A980" s="288"/>
      <c r="B980" s="288">
        <v>1</v>
      </c>
      <c r="C980" s="291" t="s">
        <v>747</v>
      </c>
      <c r="D980" s="291"/>
      <c r="E980" s="291"/>
      <c r="F980" s="291"/>
      <c r="G980" s="291"/>
      <c r="H980" s="291"/>
      <c r="I980" s="50">
        <v>5000</v>
      </c>
      <c r="J980" s="34" t="s">
        <v>220</v>
      </c>
      <c r="K980" s="36">
        <v>2500</v>
      </c>
      <c r="L980" s="36">
        <f>I980*K980</f>
        <v>12500000</v>
      </c>
      <c r="M980" s="193">
        <v>4000</v>
      </c>
      <c r="N980" s="189" t="s">
        <v>220</v>
      </c>
      <c r="O980" s="36">
        <v>2500</v>
      </c>
      <c r="P980" s="36">
        <f>M980*O980</f>
        <v>10000000</v>
      </c>
      <c r="Q980" s="58"/>
    </row>
    <row r="981" spans="1:17">
      <c r="A981" s="37"/>
      <c r="B981" s="52"/>
      <c r="C981" s="289" t="s">
        <v>748</v>
      </c>
      <c r="D981" s="289"/>
      <c r="E981" s="289"/>
      <c r="F981" s="289"/>
      <c r="G981" s="289"/>
      <c r="H981" s="289"/>
      <c r="I981" s="51"/>
      <c r="J981" s="38"/>
      <c r="K981" s="39"/>
      <c r="L981" s="39"/>
      <c r="M981" s="194"/>
      <c r="N981" s="191"/>
      <c r="O981" s="39"/>
      <c r="P981" s="39"/>
      <c r="Q981" s="58"/>
    </row>
    <row r="982" spans="1:17">
      <c r="A982" s="285"/>
      <c r="B982" s="288">
        <v>2</v>
      </c>
      <c r="C982" s="291" t="s">
        <v>749</v>
      </c>
      <c r="D982" s="291"/>
      <c r="E982" s="291"/>
      <c r="F982" s="291"/>
      <c r="G982" s="291"/>
      <c r="H982" s="291"/>
      <c r="I982" s="89">
        <v>5</v>
      </c>
      <c r="J982" s="42" t="s">
        <v>191</v>
      </c>
      <c r="K982" s="43">
        <v>200000</v>
      </c>
      <c r="L982" s="43">
        <f>I982*K982</f>
        <v>1000000</v>
      </c>
      <c r="M982" s="199">
        <v>5</v>
      </c>
      <c r="N982" s="192" t="s">
        <v>191</v>
      </c>
      <c r="O982" s="43">
        <v>200000</v>
      </c>
      <c r="P982" s="43">
        <f>M982*O982</f>
        <v>1000000</v>
      </c>
      <c r="Q982" s="58"/>
    </row>
    <row r="983" spans="1:17">
      <c r="A983" s="37"/>
      <c r="B983" s="52"/>
      <c r="C983" s="289" t="s">
        <v>180</v>
      </c>
      <c r="D983" s="289"/>
      <c r="E983" s="289"/>
      <c r="F983" s="289"/>
      <c r="G983" s="289"/>
      <c r="H983" s="289"/>
      <c r="I983" s="51"/>
      <c r="J983" s="38"/>
      <c r="K983" s="39"/>
      <c r="L983" s="39"/>
      <c r="M983" s="194"/>
      <c r="N983" s="191"/>
      <c r="O983" s="39"/>
      <c r="P983" s="39"/>
      <c r="Q983" s="58"/>
    </row>
    <row r="984" spans="1:17">
      <c r="A984" s="285"/>
      <c r="B984" s="288">
        <v>3</v>
      </c>
      <c r="C984" s="291" t="s">
        <v>750</v>
      </c>
      <c r="D984" s="291"/>
      <c r="E984" s="291"/>
      <c r="F984" s="291"/>
      <c r="G984" s="291"/>
      <c r="H984" s="291"/>
      <c r="I984" s="89">
        <v>12</v>
      </c>
      <c r="J984" s="42" t="s">
        <v>691</v>
      </c>
      <c r="K984" s="43">
        <v>160000</v>
      </c>
      <c r="L984" s="43">
        <f>I984*K984</f>
        <v>1920000</v>
      </c>
      <c r="M984" s="199">
        <v>12</v>
      </c>
      <c r="N984" s="192" t="s">
        <v>691</v>
      </c>
      <c r="O984" s="43">
        <v>160000</v>
      </c>
      <c r="P984" s="43">
        <f>M984*O984</f>
        <v>1920000</v>
      </c>
      <c r="Q984" s="58"/>
    </row>
    <row r="985" spans="1:17">
      <c r="A985" s="52"/>
      <c r="B985" s="52"/>
      <c r="C985" s="289" t="s">
        <v>180</v>
      </c>
      <c r="D985" s="289"/>
      <c r="E985" s="289"/>
      <c r="F985" s="289"/>
      <c r="G985" s="289"/>
      <c r="H985" s="289"/>
      <c r="I985" s="51"/>
      <c r="J985" s="38"/>
      <c r="K985" s="39"/>
      <c r="L985" s="39"/>
      <c r="M985" s="194"/>
      <c r="N985" s="191"/>
      <c r="O985" s="39"/>
      <c r="P985" s="39"/>
      <c r="Q985" s="58"/>
    </row>
    <row r="986" spans="1:17">
      <c r="A986" s="265" t="s">
        <v>751</v>
      </c>
      <c r="B986" s="321" t="s">
        <v>752</v>
      </c>
      <c r="C986" s="321"/>
      <c r="D986" s="321"/>
      <c r="E986" s="321"/>
      <c r="F986" s="321"/>
      <c r="G986" s="321"/>
      <c r="H986" s="321"/>
      <c r="I986" s="103"/>
      <c r="J986" s="13"/>
      <c r="K986" s="22"/>
      <c r="L986" s="26">
        <f>SUM(L987)</f>
        <v>90000000</v>
      </c>
      <c r="M986" s="203"/>
      <c r="N986" s="97"/>
      <c r="O986" s="22"/>
      <c r="P986" s="26">
        <f>SUM(P987:P991)</f>
        <v>193200000</v>
      </c>
      <c r="Q986" s="58">
        <v>125554662</v>
      </c>
    </row>
    <row r="987" spans="1:17">
      <c r="A987" s="288"/>
      <c r="B987" s="288">
        <v>1</v>
      </c>
      <c r="C987" s="291" t="s">
        <v>753</v>
      </c>
      <c r="D987" s="291"/>
      <c r="E987" s="291"/>
      <c r="F987" s="291"/>
      <c r="G987" s="291"/>
      <c r="H987" s="291"/>
      <c r="I987" s="50">
        <v>9</v>
      </c>
      <c r="J987" s="34" t="s">
        <v>691</v>
      </c>
      <c r="K987" s="36">
        <v>10000000</v>
      </c>
      <c r="L987" s="36">
        <f>I987*K987</f>
        <v>90000000</v>
      </c>
      <c r="M987" s="193">
        <v>12</v>
      </c>
      <c r="N987" s="189" t="s">
        <v>691</v>
      </c>
      <c r="O987" s="36">
        <v>8000000</v>
      </c>
      <c r="P987" s="36">
        <f>M987*O987</f>
        <v>96000000</v>
      </c>
      <c r="Q987" s="58" t="s">
        <v>930</v>
      </c>
    </row>
    <row r="988" spans="1:17">
      <c r="A988" s="52"/>
      <c r="B988" s="52"/>
      <c r="C988" s="289" t="s">
        <v>754</v>
      </c>
      <c r="D988" s="289"/>
      <c r="E988" s="289"/>
      <c r="F988" s="289"/>
      <c r="G988" s="289"/>
      <c r="H988" s="289"/>
      <c r="I988" s="51"/>
      <c r="J988" s="38"/>
      <c r="K988" s="38"/>
      <c r="L988" s="38"/>
      <c r="M988" s="194"/>
      <c r="N988" s="191"/>
      <c r="O988" s="191"/>
      <c r="P988" s="191"/>
      <c r="Q988" s="58"/>
    </row>
    <row r="989" spans="1:17">
      <c r="A989" s="113"/>
      <c r="B989" s="288">
        <v>2</v>
      </c>
      <c r="C989" s="291" t="s">
        <v>753</v>
      </c>
      <c r="D989" s="291"/>
      <c r="E989" s="291"/>
      <c r="F989" s="291"/>
      <c r="G989" s="291"/>
      <c r="H989" s="291"/>
      <c r="I989" s="50">
        <v>9</v>
      </c>
      <c r="J989" s="34" t="s">
        <v>691</v>
      </c>
      <c r="K989" s="36">
        <v>7800000</v>
      </c>
      <c r="L989" s="36">
        <f>+I989*K989</f>
        <v>70200000</v>
      </c>
      <c r="M989" s="193">
        <v>12</v>
      </c>
      <c r="N989" s="189" t="s">
        <v>691</v>
      </c>
      <c r="O989" s="36">
        <v>7800000</v>
      </c>
      <c r="P989" s="36">
        <f>+M989*O989</f>
        <v>93600000</v>
      </c>
      <c r="Q989" s="58"/>
    </row>
    <row r="990" spans="1:17">
      <c r="A990" s="52"/>
      <c r="B990" s="52"/>
      <c r="C990" s="289" t="s">
        <v>755</v>
      </c>
      <c r="D990" s="289"/>
      <c r="E990" s="289"/>
      <c r="F990" s="289"/>
      <c r="G990" s="289"/>
      <c r="H990" s="289"/>
      <c r="I990" s="51"/>
      <c r="J990" s="38"/>
      <c r="K990" s="38"/>
      <c r="L990" s="38"/>
      <c r="M990" s="194"/>
      <c r="N990" s="191"/>
      <c r="O990" s="191"/>
      <c r="P990" s="191"/>
      <c r="Q990" s="58"/>
    </row>
    <row r="991" spans="1:17">
      <c r="A991" s="52"/>
      <c r="B991" s="286">
        <v>3</v>
      </c>
      <c r="C991" s="318" t="s">
        <v>928</v>
      </c>
      <c r="D991" s="319"/>
      <c r="E991" s="319"/>
      <c r="F991" s="319"/>
      <c r="G991" s="319"/>
      <c r="H991" s="320"/>
      <c r="I991" s="51"/>
      <c r="J991" s="38"/>
      <c r="K991" s="38"/>
      <c r="L991" s="38"/>
      <c r="M991" s="194">
        <v>12</v>
      </c>
      <c r="N991" s="191" t="s">
        <v>691</v>
      </c>
      <c r="O991" s="39">
        <v>300000</v>
      </c>
      <c r="P991" s="204">
        <f>+M991*O991</f>
        <v>3600000</v>
      </c>
      <c r="Q991" s="58"/>
    </row>
    <row r="992" spans="1:17">
      <c r="A992" s="52"/>
      <c r="B992" s="52"/>
      <c r="C992" s="289" t="s">
        <v>929</v>
      </c>
      <c r="D992" s="289"/>
      <c r="E992" s="289"/>
      <c r="F992" s="289"/>
      <c r="G992" s="289"/>
      <c r="H992" s="289"/>
      <c r="I992" s="51"/>
      <c r="J992" s="38"/>
      <c r="K992" s="38"/>
      <c r="L992" s="38"/>
      <c r="M992" s="194"/>
      <c r="N992" s="191"/>
      <c r="O992" s="191"/>
      <c r="P992" s="191"/>
      <c r="Q992" s="58"/>
    </row>
    <row r="993" spans="1:17">
      <c r="A993" s="265" t="s">
        <v>756</v>
      </c>
      <c r="B993" s="321" t="s">
        <v>757</v>
      </c>
      <c r="C993" s="321"/>
      <c r="D993" s="321"/>
      <c r="E993" s="321"/>
      <c r="F993" s="321"/>
      <c r="G993" s="321"/>
      <c r="H993" s="321"/>
      <c r="I993" s="103"/>
      <c r="J993" s="24"/>
      <c r="K993" s="32"/>
      <c r="L993" s="94">
        <f>SUM(L994)</f>
        <v>2600000</v>
      </c>
      <c r="M993" s="203"/>
      <c r="N993" s="96"/>
      <c r="O993" s="32"/>
      <c r="P993" s="94">
        <f>SUM(P994:P995)</f>
        <v>4000000</v>
      </c>
      <c r="Q993" s="58">
        <v>3618545</v>
      </c>
    </row>
    <row r="994" spans="1:17">
      <c r="A994" s="288"/>
      <c r="B994" s="288">
        <v>1</v>
      </c>
      <c r="C994" s="291" t="s">
        <v>758</v>
      </c>
      <c r="D994" s="291"/>
      <c r="E994" s="291"/>
      <c r="F994" s="291"/>
      <c r="G994" s="291"/>
      <c r="H994" s="291"/>
      <c r="I994" s="50">
        <v>130</v>
      </c>
      <c r="J994" s="34" t="s">
        <v>759</v>
      </c>
      <c r="K994" s="36">
        <v>20000</v>
      </c>
      <c r="L994" s="36">
        <f>I994*K994</f>
        <v>2600000</v>
      </c>
      <c r="M994" s="193">
        <v>200</v>
      </c>
      <c r="N994" s="189" t="s">
        <v>759</v>
      </c>
      <c r="O994" s="36">
        <v>20000</v>
      </c>
      <c r="P994" s="36">
        <f>M994*O994</f>
        <v>4000000</v>
      </c>
      <c r="Q994" s="58"/>
    </row>
    <row r="995" spans="1:17">
      <c r="A995" s="52"/>
      <c r="B995" s="52"/>
      <c r="C995" s="289" t="s">
        <v>760</v>
      </c>
      <c r="D995" s="289"/>
      <c r="E995" s="289"/>
      <c r="F995" s="289"/>
      <c r="G995" s="289"/>
      <c r="H995" s="289"/>
      <c r="I995" s="51"/>
      <c r="J995" s="38"/>
      <c r="K995" s="39"/>
      <c r="L995" s="39"/>
      <c r="M995" s="194"/>
      <c r="N995" s="191"/>
      <c r="O995" s="39"/>
      <c r="P995" s="39"/>
      <c r="Q995" s="58"/>
    </row>
    <row r="996" spans="1:17">
      <c r="A996" s="265" t="s">
        <v>761</v>
      </c>
      <c r="B996" s="321" t="s">
        <v>762</v>
      </c>
      <c r="C996" s="321"/>
      <c r="D996" s="321"/>
      <c r="E996" s="321"/>
      <c r="F996" s="321"/>
      <c r="G996" s="321"/>
      <c r="H996" s="321"/>
      <c r="I996" s="103"/>
      <c r="J996" s="24"/>
      <c r="K996" s="32"/>
      <c r="L996" s="94">
        <f>SUM(L997:L1000)</f>
        <v>13500000</v>
      </c>
      <c r="M996" s="203"/>
      <c r="N996" s="96"/>
      <c r="O996" s="32"/>
      <c r="P996" s="94">
        <f>SUM(P997:P1000)</f>
        <v>13500000</v>
      </c>
      <c r="Q996" s="58">
        <v>13500000</v>
      </c>
    </row>
    <row r="997" spans="1:17">
      <c r="A997" s="288"/>
      <c r="B997" s="278">
        <v>1</v>
      </c>
      <c r="C997" s="291" t="s">
        <v>763</v>
      </c>
      <c r="D997" s="291"/>
      <c r="E997" s="291"/>
      <c r="F997" s="291"/>
      <c r="G997" s="291"/>
      <c r="H997" s="291"/>
      <c r="I997" s="50">
        <v>1</v>
      </c>
      <c r="J997" s="50" t="s">
        <v>62</v>
      </c>
      <c r="K997" s="36">
        <v>12000000</v>
      </c>
      <c r="L997" s="36">
        <f>I997*K997</f>
        <v>12000000</v>
      </c>
      <c r="M997" s="193">
        <v>1</v>
      </c>
      <c r="N997" s="193" t="s">
        <v>62</v>
      </c>
      <c r="O997" s="36">
        <v>12000000</v>
      </c>
      <c r="P997" s="36">
        <f>M997*O997</f>
        <v>12000000</v>
      </c>
      <c r="Q997" s="58"/>
    </row>
    <row r="998" spans="1:17">
      <c r="A998" s="30"/>
      <c r="B998" s="63"/>
      <c r="C998" s="289" t="s">
        <v>180</v>
      </c>
      <c r="D998" s="289"/>
      <c r="E998" s="289"/>
      <c r="F998" s="289"/>
      <c r="G998" s="289"/>
      <c r="H998" s="289"/>
      <c r="I998" s="51"/>
      <c r="J998" s="51"/>
      <c r="K998" s="39"/>
      <c r="L998" s="39"/>
      <c r="M998" s="194"/>
      <c r="N998" s="194"/>
      <c r="O998" s="39"/>
      <c r="P998" s="39"/>
      <c r="Q998" s="58"/>
    </row>
    <row r="999" spans="1:17">
      <c r="A999" s="30"/>
      <c r="B999" s="278">
        <v>2</v>
      </c>
      <c r="C999" s="291" t="s">
        <v>764</v>
      </c>
      <c r="D999" s="291"/>
      <c r="E999" s="291"/>
      <c r="F999" s="291"/>
      <c r="G999" s="291"/>
      <c r="H999" s="291"/>
      <c r="I999" s="50">
        <v>1</v>
      </c>
      <c r="J999" s="50" t="s">
        <v>62</v>
      </c>
      <c r="K999" s="36">
        <v>1500000</v>
      </c>
      <c r="L999" s="36">
        <f>I999*K999</f>
        <v>1500000</v>
      </c>
      <c r="M999" s="193">
        <v>1</v>
      </c>
      <c r="N999" s="193" t="s">
        <v>62</v>
      </c>
      <c r="O999" s="36">
        <v>1500000</v>
      </c>
      <c r="P999" s="36">
        <f>M999*O999</f>
        <v>1500000</v>
      </c>
      <c r="Q999" s="58"/>
    </row>
    <row r="1000" spans="1:17">
      <c r="A1000" s="63"/>
      <c r="B1000" s="279"/>
      <c r="C1000" s="289" t="s">
        <v>180</v>
      </c>
      <c r="D1000" s="289"/>
      <c r="E1000" s="289"/>
      <c r="F1000" s="289"/>
      <c r="G1000" s="289"/>
      <c r="H1000" s="289"/>
      <c r="I1000" s="51"/>
      <c r="J1000" s="51"/>
      <c r="K1000" s="39"/>
      <c r="L1000" s="39"/>
      <c r="M1000" s="194"/>
      <c r="N1000" s="194"/>
      <c r="O1000" s="39"/>
      <c r="P1000" s="39"/>
      <c r="Q1000" s="58"/>
    </row>
    <row r="1001" spans="1:17">
      <c r="A1001" s="265" t="s">
        <v>765</v>
      </c>
      <c r="B1001" s="321" t="s">
        <v>766</v>
      </c>
      <c r="C1001" s="321"/>
      <c r="D1001" s="321"/>
      <c r="E1001" s="321"/>
      <c r="F1001" s="321"/>
      <c r="G1001" s="321"/>
      <c r="H1001" s="321"/>
      <c r="I1001" s="103"/>
      <c r="J1001" s="103"/>
      <c r="K1001" s="32"/>
      <c r="L1001" s="94">
        <f>SUM(L1002:L1011)</f>
        <v>14500000</v>
      </c>
      <c r="M1001" s="203"/>
      <c r="N1001" s="203"/>
      <c r="O1001" s="32"/>
      <c r="P1001" s="94">
        <f>SUM(P1002:P1011)</f>
        <v>7500000</v>
      </c>
      <c r="Q1001" s="58">
        <v>6380000</v>
      </c>
    </row>
    <row r="1002" spans="1:17">
      <c r="A1002" s="30"/>
      <c r="B1002" s="288">
        <v>1</v>
      </c>
      <c r="C1002" s="291" t="s">
        <v>767</v>
      </c>
      <c r="D1002" s="291"/>
      <c r="E1002" s="291"/>
      <c r="F1002" s="291"/>
      <c r="G1002" s="291"/>
      <c r="H1002" s="291"/>
      <c r="I1002" s="50">
        <v>15</v>
      </c>
      <c r="J1002" s="50"/>
      <c r="K1002" s="36">
        <v>100000</v>
      </c>
      <c r="L1002" s="36">
        <f>I1002*K1002</f>
        <v>1500000</v>
      </c>
      <c r="M1002" s="193">
        <v>15</v>
      </c>
      <c r="N1002" s="193"/>
      <c r="O1002" s="36">
        <v>100000</v>
      </c>
      <c r="P1002" s="36">
        <f>M1002*O1002</f>
        <v>1500000</v>
      </c>
      <c r="Q1002" s="58"/>
    </row>
    <row r="1003" spans="1:17">
      <c r="A1003" s="30"/>
      <c r="B1003" s="52"/>
      <c r="C1003" s="289" t="s">
        <v>180</v>
      </c>
      <c r="D1003" s="289"/>
      <c r="E1003" s="289"/>
      <c r="F1003" s="289"/>
      <c r="G1003" s="289"/>
      <c r="H1003" s="289"/>
      <c r="I1003" s="51"/>
      <c r="J1003" s="51"/>
      <c r="K1003" s="39"/>
      <c r="L1003" s="39"/>
      <c r="M1003" s="194"/>
      <c r="N1003" s="194"/>
      <c r="O1003" s="39"/>
      <c r="P1003" s="39"/>
      <c r="Q1003" s="58"/>
    </row>
    <row r="1004" spans="1:17">
      <c r="A1004" s="30"/>
      <c r="B1004" s="288">
        <v>2</v>
      </c>
      <c r="C1004" s="291" t="s">
        <v>768</v>
      </c>
      <c r="D1004" s="291"/>
      <c r="E1004" s="291"/>
      <c r="F1004" s="291"/>
      <c r="G1004" s="291"/>
      <c r="H1004" s="291"/>
      <c r="I1004" s="50">
        <v>1</v>
      </c>
      <c r="J1004" s="50"/>
      <c r="K1004" s="36">
        <v>1500000</v>
      </c>
      <c r="L1004" s="36">
        <f>I1004*K1004</f>
        <v>1500000</v>
      </c>
      <c r="M1004" s="193">
        <v>1</v>
      </c>
      <c r="N1004" s="193"/>
      <c r="O1004" s="36">
        <v>1500000</v>
      </c>
      <c r="P1004" s="36">
        <f>M1004*O1004</f>
        <v>1500000</v>
      </c>
      <c r="Q1004" s="58"/>
    </row>
    <row r="1005" spans="1:17">
      <c r="A1005" s="30"/>
      <c r="B1005" s="52"/>
      <c r="C1005" s="289" t="s">
        <v>180</v>
      </c>
      <c r="D1005" s="289"/>
      <c r="E1005" s="289"/>
      <c r="F1005" s="289"/>
      <c r="G1005" s="289"/>
      <c r="H1005" s="289"/>
      <c r="I1005" s="51"/>
      <c r="J1005" s="51"/>
      <c r="K1005" s="39"/>
      <c r="L1005" s="39"/>
      <c r="M1005" s="194"/>
      <c r="N1005" s="194"/>
      <c r="O1005" s="39"/>
      <c r="P1005" s="39"/>
      <c r="Q1005" s="58"/>
    </row>
    <row r="1006" spans="1:17">
      <c r="A1006" s="30"/>
      <c r="B1006" s="288">
        <v>3</v>
      </c>
      <c r="C1006" s="291" t="s">
        <v>769</v>
      </c>
      <c r="D1006" s="291"/>
      <c r="E1006" s="291"/>
      <c r="F1006" s="291"/>
      <c r="G1006" s="291"/>
      <c r="H1006" s="291"/>
      <c r="I1006" s="50">
        <v>1</v>
      </c>
      <c r="J1006" s="50" t="s">
        <v>635</v>
      </c>
      <c r="K1006" s="36">
        <v>5000000</v>
      </c>
      <c r="L1006" s="36">
        <f>I1006*K1006</f>
        <v>5000000</v>
      </c>
      <c r="M1006" s="193">
        <v>1</v>
      </c>
      <c r="N1006" s="193" t="s">
        <v>635</v>
      </c>
      <c r="O1006" s="36">
        <v>3000000</v>
      </c>
      <c r="P1006" s="36">
        <f>M1006*O1006</f>
        <v>3000000</v>
      </c>
      <c r="Q1006" s="58"/>
    </row>
    <row r="1007" spans="1:17">
      <c r="A1007" s="30"/>
      <c r="B1007" s="52"/>
      <c r="C1007" s="289" t="s">
        <v>770</v>
      </c>
      <c r="D1007" s="289"/>
      <c r="E1007" s="289"/>
      <c r="F1007" s="289"/>
      <c r="G1007" s="289"/>
      <c r="H1007" s="289"/>
      <c r="I1007" s="51"/>
      <c r="J1007" s="51"/>
      <c r="K1007" s="39"/>
      <c r="L1007" s="39"/>
      <c r="M1007" s="194"/>
      <c r="N1007" s="194"/>
      <c r="O1007" s="39"/>
      <c r="P1007" s="39"/>
      <c r="Q1007" s="58"/>
    </row>
    <row r="1008" spans="1:17">
      <c r="A1008" s="30"/>
      <c r="B1008" s="288">
        <v>4</v>
      </c>
      <c r="C1008" s="291" t="s">
        <v>771</v>
      </c>
      <c r="D1008" s="291"/>
      <c r="E1008" s="291"/>
      <c r="F1008" s="291"/>
      <c r="G1008" s="291"/>
      <c r="H1008" s="291"/>
      <c r="I1008" s="50">
        <v>1</v>
      </c>
      <c r="J1008" s="50" t="s">
        <v>772</v>
      </c>
      <c r="K1008" s="36">
        <v>3000000</v>
      </c>
      <c r="L1008" s="36">
        <f>+I1008*K1008</f>
        <v>3000000</v>
      </c>
      <c r="M1008" s="193">
        <v>1</v>
      </c>
      <c r="N1008" s="193" t="s">
        <v>772</v>
      </c>
      <c r="O1008" s="36">
        <v>1500000</v>
      </c>
      <c r="P1008" s="36">
        <f>+M1008*O1008</f>
        <v>1500000</v>
      </c>
      <c r="Q1008" s="58"/>
    </row>
    <row r="1009" spans="1:19">
      <c r="A1009" s="30"/>
      <c r="B1009" s="52"/>
      <c r="C1009" s="289" t="s">
        <v>180</v>
      </c>
      <c r="D1009" s="289"/>
      <c r="E1009" s="289"/>
      <c r="F1009" s="289"/>
      <c r="G1009" s="289"/>
      <c r="H1009" s="289"/>
      <c r="I1009" s="51"/>
      <c r="J1009" s="51"/>
      <c r="K1009" s="39"/>
      <c r="L1009" s="39"/>
      <c r="M1009" s="194"/>
      <c r="N1009" s="194"/>
      <c r="O1009" s="39"/>
      <c r="P1009" s="39"/>
      <c r="Q1009" s="58"/>
    </row>
    <row r="1010" spans="1:19">
      <c r="A1010" s="30"/>
      <c r="B1010" s="288">
        <v>5</v>
      </c>
      <c r="C1010" s="291" t="s">
        <v>773</v>
      </c>
      <c r="D1010" s="291"/>
      <c r="E1010" s="291"/>
      <c r="F1010" s="291"/>
      <c r="G1010" s="291"/>
      <c r="H1010" s="291"/>
      <c r="I1010" s="50">
        <v>7</v>
      </c>
      <c r="J1010" s="50" t="s">
        <v>774</v>
      </c>
      <c r="K1010" s="36">
        <v>500000</v>
      </c>
      <c r="L1010" s="36">
        <f>+I1010*K1010</f>
        <v>3500000</v>
      </c>
      <c r="M1010" s="193"/>
      <c r="N1010" s="193"/>
      <c r="O1010" s="36"/>
      <c r="P1010" s="36"/>
      <c r="Q1010" s="58"/>
    </row>
    <row r="1011" spans="1:19">
      <c r="A1011" s="30"/>
      <c r="B1011" s="52"/>
      <c r="C1011" s="289" t="s">
        <v>775</v>
      </c>
      <c r="D1011" s="289"/>
      <c r="E1011" s="289"/>
      <c r="F1011" s="289"/>
      <c r="G1011" s="289"/>
      <c r="H1011" s="289"/>
      <c r="I1011" s="51"/>
      <c r="J1011" s="51"/>
      <c r="K1011" s="39"/>
      <c r="L1011" s="39"/>
      <c r="M1011" s="194"/>
      <c r="N1011" s="194"/>
      <c r="O1011" s="39"/>
      <c r="P1011" s="39"/>
      <c r="Q1011" s="58"/>
    </row>
    <row r="1012" spans="1:19">
      <c r="A1012" s="91" t="s">
        <v>776</v>
      </c>
      <c r="B1012" s="292" t="s">
        <v>777</v>
      </c>
      <c r="C1012" s="292"/>
      <c r="D1012" s="292"/>
      <c r="E1012" s="292"/>
      <c r="F1012" s="292"/>
      <c r="G1012" s="292"/>
      <c r="H1012" s="292"/>
      <c r="I1012" s="103"/>
      <c r="J1012" s="24"/>
      <c r="K1012" s="32"/>
      <c r="L1012" s="94">
        <f>SUM(L1013)</f>
        <v>20000000</v>
      </c>
      <c r="M1012" s="203"/>
      <c r="N1012" s="96"/>
      <c r="O1012" s="32"/>
      <c r="P1012" s="94">
        <f>SUM(P1013:P1014)</f>
        <v>30000000</v>
      </c>
      <c r="Q1012" s="58">
        <v>29895500</v>
      </c>
    </row>
    <row r="1013" spans="1:19">
      <c r="A1013" s="90"/>
      <c r="B1013" s="288">
        <v>1</v>
      </c>
      <c r="C1013" s="291" t="s">
        <v>778</v>
      </c>
      <c r="D1013" s="291"/>
      <c r="E1013" s="291"/>
      <c r="F1013" s="291"/>
      <c r="G1013" s="291"/>
      <c r="H1013" s="291"/>
      <c r="I1013" s="50">
        <v>1</v>
      </c>
      <c r="J1013" s="34" t="s">
        <v>62</v>
      </c>
      <c r="K1013" s="36">
        <v>20000000</v>
      </c>
      <c r="L1013" s="36">
        <f>I1013*K1013</f>
        <v>20000000</v>
      </c>
      <c r="M1013" s="193">
        <v>1</v>
      </c>
      <c r="N1013" s="189" t="s">
        <v>62</v>
      </c>
      <c r="O1013" s="36">
        <v>30000000</v>
      </c>
      <c r="P1013" s="36">
        <f>M1013*O1013</f>
        <v>30000000</v>
      </c>
      <c r="Q1013" s="58"/>
    </row>
    <row r="1014" spans="1:19">
      <c r="A1014" s="63"/>
      <c r="B1014" s="52"/>
      <c r="C1014" s="289" t="s">
        <v>180</v>
      </c>
      <c r="D1014" s="289"/>
      <c r="E1014" s="289"/>
      <c r="F1014" s="289"/>
      <c r="G1014" s="289"/>
      <c r="H1014" s="289"/>
      <c r="I1014" s="51"/>
      <c r="J1014" s="38"/>
      <c r="K1014" s="39"/>
      <c r="L1014" s="39"/>
      <c r="M1014" s="194"/>
      <c r="N1014" s="191"/>
      <c r="O1014" s="39"/>
      <c r="P1014" s="39"/>
      <c r="Q1014" s="58"/>
    </row>
    <row r="1015" spans="1:19">
      <c r="A1015" s="91" t="s">
        <v>779</v>
      </c>
      <c r="B1015" s="321" t="s">
        <v>780</v>
      </c>
      <c r="C1015" s="321"/>
      <c r="D1015" s="321"/>
      <c r="E1015" s="321"/>
      <c r="F1015" s="321"/>
      <c r="G1015" s="321"/>
      <c r="H1015" s="321"/>
      <c r="I1015" s="96"/>
      <c r="J1015" s="97"/>
      <c r="K1015" s="22"/>
      <c r="L1015" s="26">
        <f>SUM(L1016)</f>
        <v>8730000000</v>
      </c>
      <c r="M1015" s="96"/>
      <c r="N1015" s="97"/>
      <c r="O1015" s="22"/>
      <c r="P1015" s="26">
        <f>SUM(P1016:P1023)</f>
        <v>10703001000</v>
      </c>
      <c r="Q1015" s="58">
        <v>11305374885</v>
      </c>
    </row>
    <row r="1016" spans="1:19">
      <c r="A1016" s="90"/>
      <c r="B1016" s="288">
        <v>1</v>
      </c>
      <c r="C1016" s="352" t="s">
        <v>781</v>
      </c>
      <c r="D1016" s="353"/>
      <c r="E1016" s="353"/>
      <c r="F1016" s="353"/>
      <c r="G1016" s="353"/>
      <c r="H1016" s="354"/>
      <c r="I1016" s="114">
        <v>9</v>
      </c>
      <c r="J1016" s="115" t="s">
        <v>691</v>
      </c>
      <c r="K1016" s="36">
        <v>970000000</v>
      </c>
      <c r="L1016" s="36">
        <f>I1016*K1016</f>
        <v>8730000000</v>
      </c>
      <c r="M1016" s="114">
        <v>5</v>
      </c>
      <c r="N1016" s="114" t="s">
        <v>691</v>
      </c>
      <c r="O1016" s="36">
        <v>960000000</v>
      </c>
      <c r="P1016" s="36">
        <f>M1016*O1016</f>
        <v>4800000000</v>
      </c>
      <c r="Q1016" s="58" t="s">
        <v>931</v>
      </c>
    </row>
    <row r="1017" spans="1:19">
      <c r="A1017" s="373"/>
      <c r="B1017" s="274"/>
      <c r="C1017" s="328" t="s">
        <v>861</v>
      </c>
      <c r="D1017" s="328"/>
      <c r="E1017" s="328"/>
      <c r="F1017" s="328"/>
      <c r="G1017" s="328"/>
      <c r="H1017" s="328"/>
      <c r="I1017" s="170"/>
      <c r="J1017" s="171"/>
      <c r="K1017" s="43"/>
      <c r="L1017" s="43"/>
      <c r="M1017" s="170">
        <v>7</v>
      </c>
      <c r="N1017" s="171" t="s">
        <v>877</v>
      </c>
      <c r="O1017" s="43">
        <f>750000000-76000000+30000000</f>
        <v>704000000</v>
      </c>
      <c r="P1017" s="43">
        <f>+M1017*O1017</f>
        <v>4928000000</v>
      </c>
      <c r="Q1017" s="58"/>
    </row>
    <row r="1018" spans="1:19">
      <c r="A1018" s="373"/>
      <c r="B1018" s="279"/>
      <c r="C1018" s="327" t="s">
        <v>952</v>
      </c>
      <c r="D1018" s="327"/>
      <c r="E1018" s="327"/>
      <c r="F1018" s="327"/>
      <c r="G1018" s="327"/>
      <c r="H1018" s="327"/>
      <c r="I1018" s="116"/>
      <c r="J1018" s="116"/>
      <c r="K1018" s="39"/>
      <c r="L1018" s="39"/>
      <c r="M1018" s="116">
        <v>1</v>
      </c>
      <c r="N1018" s="116" t="s">
        <v>877</v>
      </c>
      <c r="O1018" s="39">
        <v>972457000</v>
      </c>
      <c r="P1018" s="39">
        <f>+M1018*O1018</f>
        <v>972457000</v>
      </c>
      <c r="Q1018" s="58"/>
    </row>
    <row r="1019" spans="1:19">
      <c r="A1019" s="373"/>
      <c r="B1019" s="288">
        <v>2</v>
      </c>
      <c r="C1019" s="290" t="s">
        <v>83</v>
      </c>
      <c r="D1019" s="290"/>
      <c r="E1019" s="290"/>
      <c r="F1019" s="290"/>
      <c r="G1019" s="290"/>
      <c r="H1019" s="290"/>
      <c r="I1019" s="34"/>
      <c r="J1019" s="50"/>
      <c r="K1019" s="36"/>
      <c r="L1019" s="36"/>
      <c r="M1019" s="189">
        <v>12</v>
      </c>
      <c r="N1019" s="193" t="s">
        <v>70</v>
      </c>
      <c r="O1019" s="36">
        <v>105000</v>
      </c>
      <c r="P1019" s="36">
        <f>M1019*O1019</f>
        <v>1260000</v>
      </c>
      <c r="Q1019" s="58"/>
    </row>
    <row r="1020" spans="1:19">
      <c r="A1020" s="373"/>
      <c r="B1020" s="279"/>
      <c r="C1020" s="289" t="s">
        <v>867</v>
      </c>
      <c r="D1020" s="289"/>
      <c r="E1020" s="289"/>
      <c r="F1020" s="289"/>
      <c r="G1020" s="289"/>
      <c r="H1020" s="289"/>
      <c r="I1020" s="38"/>
      <c r="J1020" s="51"/>
      <c r="K1020" s="39"/>
      <c r="L1020" s="39"/>
      <c r="M1020" s="191"/>
      <c r="N1020" s="194"/>
      <c r="O1020" s="39"/>
      <c r="P1020" s="39"/>
      <c r="Q1020" s="58"/>
    </row>
    <row r="1021" spans="1:19">
      <c r="A1021" s="373"/>
      <c r="B1021" s="288">
        <v>3</v>
      </c>
      <c r="C1021" s="291" t="s">
        <v>83</v>
      </c>
      <c r="D1021" s="291"/>
      <c r="E1021" s="291"/>
      <c r="F1021" s="291"/>
      <c r="G1021" s="291"/>
      <c r="H1021" s="291"/>
      <c r="I1021" s="34"/>
      <c r="J1021" s="50"/>
      <c r="K1021" s="36"/>
      <c r="L1021" s="36"/>
      <c r="M1021" s="189">
        <f>1*12</f>
        <v>12</v>
      </c>
      <c r="N1021" s="193" t="s">
        <v>70</v>
      </c>
      <c r="O1021" s="36">
        <v>107000</v>
      </c>
      <c r="P1021" s="36">
        <f t="shared" ref="P1021" si="460">M1021*O1021</f>
        <v>1284000</v>
      </c>
      <c r="Q1021" s="58"/>
    </row>
    <row r="1022" spans="1:19">
      <c r="A1022" s="373"/>
      <c r="B1022" s="279"/>
      <c r="C1022" s="289" t="s">
        <v>870</v>
      </c>
      <c r="D1022" s="289"/>
      <c r="E1022" s="289"/>
      <c r="F1022" s="289"/>
      <c r="G1022" s="289"/>
      <c r="H1022" s="289"/>
      <c r="I1022" s="38"/>
      <c r="J1022" s="51"/>
      <c r="K1022" s="39"/>
      <c r="L1022" s="39"/>
      <c r="M1022" s="191"/>
      <c r="N1022" s="194"/>
      <c r="O1022" s="39"/>
      <c r="P1022" s="39"/>
      <c r="Q1022" s="58"/>
    </row>
    <row r="1023" spans="1:19">
      <c r="A1023" s="374"/>
      <c r="B1023" s="279">
        <v>4</v>
      </c>
      <c r="C1023" s="318" t="s">
        <v>668</v>
      </c>
      <c r="D1023" s="319"/>
      <c r="E1023" s="319"/>
      <c r="F1023" s="319"/>
      <c r="G1023" s="319"/>
      <c r="H1023" s="320"/>
      <c r="I1023" s="38"/>
      <c r="J1023" s="51"/>
      <c r="K1023" s="39"/>
      <c r="L1023" s="39"/>
      <c r="M1023" s="191"/>
      <c r="N1023" s="194"/>
      <c r="O1023" s="39"/>
      <c r="P1023" s="39"/>
      <c r="Q1023" s="58"/>
    </row>
    <row r="1024" spans="1:19">
      <c r="A1024" s="265" t="s">
        <v>864</v>
      </c>
      <c r="B1024" s="307" t="s">
        <v>103</v>
      </c>
      <c r="C1024" s="307"/>
      <c r="D1024" s="307"/>
      <c r="E1024" s="307"/>
      <c r="F1024" s="307"/>
      <c r="G1024" s="307"/>
      <c r="H1024" s="307"/>
      <c r="I1024" s="24"/>
      <c r="J1024" s="13"/>
      <c r="K1024" s="13"/>
      <c r="L1024" s="23">
        <f>SUM(L1025:L1099)</f>
        <v>106700000</v>
      </c>
      <c r="M1024" s="96"/>
      <c r="N1024" s="97"/>
      <c r="O1024" s="97"/>
      <c r="P1024" s="23">
        <f>SUM(P1025:P1076)</f>
        <v>136725000</v>
      </c>
      <c r="Q1024" s="58">
        <v>167480000</v>
      </c>
      <c r="R1024" s="41">
        <v>190800000</v>
      </c>
      <c r="S1024" t="s">
        <v>924</v>
      </c>
    </row>
    <row r="1025" spans="1:18">
      <c r="A1025" s="278"/>
      <c r="B1025" s="288">
        <v>1</v>
      </c>
      <c r="C1025" s="291" t="s">
        <v>104</v>
      </c>
      <c r="D1025" s="291"/>
      <c r="E1025" s="291"/>
      <c r="F1025" s="291"/>
      <c r="G1025" s="291"/>
      <c r="H1025" s="291"/>
      <c r="I1025" s="54">
        <v>6</v>
      </c>
      <c r="J1025" s="50" t="s">
        <v>70</v>
      </c>
      <c r="K1025" s="36">
        <v>600000</v>
      </c>
      <c r="L1025" s="36">
        <f>I1025*K1025</f>
        <v>3600000</v>
      </c>
      <c r="M1025" s="195">
        <v>6</v>
      </c>
      <c r="N1025" s="193" t="s">
        <v>70</v>
      </c>
      <c r="O1025" s="36">
        <v>600000</v>
      </c>
      <c r="P1025" s="36">
        <f>M1025*O1025</f>
        <v>3600000</v>
      </c>
      <c r="Q1025" s="58"/>
    </row>
    <row r="1026" spans="1:18">
      <c r="A1026" s="30"/>
      <c r="B1026" s="37"/>
      <c r="C1026" s="290" t="s">
        <v>901</v>
      </c>
      <c r="D1026" s="290"/>
      <c r="E1026" s="290"/>
      <c r="F1026" s="290"/>
      <c r="G1026" s="290"/>
      <c r="H1026" s="290"/>
      <c r="I1026" s="56"/>
      <c r="J1026" s="51"/>
      <c r="K1026" s="39"/>
      <c r="L1026" s="39"/>
      <c r="M1026" s="196">
        <v>6</v>
      </c>
      <c r="N1026" s="51" t="s">
        <v>70</v>
      </c>
      <c r="O1026" s="39">
        <v>450000</v>
      </c>
      <c r="P1026" s="39">
        <f>+M1026*O1026</f>
        <v>2700000</v>
      </c>
      <c r="Q1026" s="58"/>
      <c r="R1026" s="40">
        <f>+R1024-P1024</f>
        <v>54075000</v>
      </c>
    </row>
    <row r="1027" spans="1:18">
      <c r="A1027" s="274"/>
      <c r="B1027" s="288">
        <v>2</v>
      </c>
      <c r="C1027" s="291" t="s">
        <v>105</v>
      </c>
      <c r="D1027" s="291"/>
      <c r="E1027" s="291"/>
      <c r="F1027" s="291"/>
      <c r="G1027" s="291"/>
      <c r="H1027" s="291"/>
      <c r="I1027" s="54">
        <v>12</v>
      </c>
      <c r="J1027" s="50" t="s">
        <v>70</v>
      </c>
      <c r="K1027" s="36">
        <v>400000</v>
      </c>
      <c r="L1027" s="36">
        <f t="shared" ref="L1027" si="461">I1027*K1027</f>
        <v>4800000</v>
      </c>
      <c r="M1027" s="195">
        <v>12</v>
      </c>
      <c r="N1027" s="193" t="s">
        <v>70</v>
      </c>
      <c r="O1027" s="36">
        <v>400000</v>
      </c>
      <c r="P1027" s="36">
        <f t="shared" ref="P1027" si="462">M1027*O1027</f>
        <v>4800000</v>
      </c>
      <c r="Q1027" s="58"/>
    </row>
    <row r="1028" spans="1:18">
      <c r="A1028" s="30"/>
      <c r="B1028" s="52"/>
      <c r="C1028" s="289" t="s">
        <v>902</v>
      </c>
      <c r="D1028" s="289"/>
      <c r="E1028" s="289"/>
      <c r="F1028" s="289"/>
      <c r="G1028" s="289"/>
      <c r="H1028" s="289"/>
      <c r="I1028" s="56"/>
      <c r="J1028" s="51"/>
      <c r="K1028" s="39"/>
      <c r="L1028" s="39"/>
      <c r="M1028" s="196">
        <v>12</v>
      </c>
      <c r="N1028" s="194"/>
      <c r="O1028" s="39">
        <v>300000</v>
      </c>
      <c r="P1028" s="39">
        <f>+M1028*O1028</f>
        <v>3600000</v>
      </c>
      <c r="Q1028" s="58"/>
    </row>
    <row r="1029" spans="1:18">
      <c r="A1029" s="274"/>
      <c r="B1029" s="285">
        <v>3</v>
      </c>
      <c r="C1029" s="290" t="s">
        <v>106</v>
      </c>
      <c r="D1029" s="290"/>
      <c r="E1029" s="290"/>
      <c r="F1029" s="290"/>
      <c r="G1029" s="290"/>
      <c r="H1029" s="290"/>
      <c r="I1029" s="54">
        <v>6</v>
      </c>
      <c r="J1029" s="50" t="s">
        <v>70</v>
      </c>
      <c r="K1029" s="36">
        <v>650000</v>
      </c>
      <c r="L1029" s="36">
        <f t="shared" ref="L1029" si="463">I1029*K1029</f>
        <v>3900000</v>
      </c>
      <c r="M1029" s="195">
        <v>6</v>
      </c>
      <c r="N1029" s="193" t="s">
        <v>70</v>
      </c>
      <c r="O1029" s="36">
        <v>650000</v>
      </c>
      <c r="P1029" s="36">
        <f t="shared" ref="P1029" si="464">M1029*O1029</f>
        <v>3900000</v>
      </c>
      <c r="Q1029" s="58"/>
    </row>
    <row r="1030" spans="1:18">
      <c r="A1030" s="30"/>
      <c r="B1030" s="52"/>
      <c r="C1030" s="289" t="s">
        <v>901</v>
      </c>
      <c r="D1030" s="289"/>
      <c r="E1030" s="289"/>
      <c r="F1030" s="289"/>
      <c r="G1030" s="289"/>
      <c r="H1030" s="289"/>
      <c r="I1030" s="56"/>
      <c r="J1030" s="51"/>
      <c r="K1030" s="39"/>
      <c r="L1030" s="39"/>
      <c r="M1030" s="196">
        <v>6</v>
      </c>
      <c r="N1030" s="194"/>
      <c r="O1030" s="39">
        <v>487500</v>
      </c>
      <c r="P1030" s="39">
        <f>+M1030*O1030</f>
        <v>2925000</v>
      </c>
      <c r="Q1030" s="58"/>
    </row>
    <row r="1031" spans="1:18">
      <c r="A1031" s="274"/>
      <c r="B1031" s="285">
        <v>4</v>
      </c>
      <c r="C1031" s="290" t="s">
        <v>107</v>
      </c>
      <c r="D1031" s="290"/>
      <c r="E1031" s="290"/>
      <c r="F1031" s="290"/>
      <c r="G1031" s="290"/>
      <c r="H1031" s="290"/>
      <c r="I1031" s="54">
        <v>6</v>
      </c>
      <c r="J1031" s="50" t="s">
        <v>70</v>
      </c>
      <c r="K1031" s="36">
        <v>500000</v>
      </c>
      <c r="L1031" s="36">
        <f t="shared" ref="L1031" si="465">I1031*K1031</f>
        <v>3000000</v>
      </c>
      <c r="M1031" s="195">
        <v>6</v>
      </c>
      <c r="N1031" s="193" t="s">
        <v>70</v>
      </c>
      <c r="O1031" s="36">
        <v>500000</v>
      </c>
      <c r="P1031" s="36">
        <f t="shared" ref="P1031" si="466">M1031*O1031</f>
        <v>3000000</v>
      </c>
      <c r="Q1031" s="58"/>
    </row>
    <row r="1032" spans="1:18">
      <c r="A1032" s="30"/>
      <c r="B1032" s="52"/>
      <c r="C1032" s="289" t="s">
        <v>901</v>
      </c>
      <c r="D1032" s="289"/>
      <c r="E1032" s="289"/>
      <c r="F1032" s="289"/>
      <c r="G1032" s="289"/>
      <c r="H1032" s="289"/>
      <c r="I1032" s="56"/>
      <c r="J1032" s="51"/>
      <c r="K1032" s="39"/>
      <c r="L1032" s="39"/>
      <c r="M1032" s="196">
        <v>6</v>
      </c>
      <c r="N1032" s="194"/>
      <c r="O1032" s="39">
        <v>375000</v>
      </c>
      <c r="P1032" s="39">
        <f>+M1032*O1032</f>
        <v>2250000</v>
      </c>
      <c r="Q1032" s="58"/>
    </row>
    <row r="1033" spans="1:18">
      <c r="A1033" s="30"/>
      <c r="B1033" s="274">
        <v>5</v>
      </c>
      <c r="C1033" s="323" t="s">
        <v>108</v>
      </c>
      <c r="D1033" s="324"/>
      <c r="E1033" s="324"/>
      <c r="F1033" s="324"/>
      <c r="G1033" s="324"/>
      <c r="H1033" s="324"/>
      <c r="I1033" s="54">
        <v>6</v>
      </c>
      <c r="J1033" s="50" t="s">
        <v>70</v>
      </c>
      <c r="K1033" s="36">
        <v>350000</v>
      </c>
      <c r="L1033" s="36">
        <f t="shared" ref="L1033" si="467">I1033*K1033</f>
        <v>2100000</v>
      </c>
      <c r="M1033" s="195">
        <v>6</v>
      </c>
      <c r="N1033" s="193" t="s">
        <v>70</v>
      </c>
      <c r="O1033" s="36">
        <v>350000</v>
      </c>
      <c r="P1033" s="36">
        <f t="shared" ref="P1033" si="468">M1033*O1033</f>
        <v>2100000</v>
      </c>
      <c r="Q1033" s="58"/>
    </row>
    <row r="1034" spans="1:18">
      <c r="A1034" s="30"/>
      <c r="B1034" s="63"/>
      <c r="C1034" s="325" t="s">
        <v>903</v>
      </c>
      <c r="D1034" s="326"/>
      <c r="E1034" s="326"/>
      <c r="F1034" s="326"/>
      <c r="G1034" s="326"/>
      <c r="H1034" s="326"/>
      <c r="I1034" s="56"/>
      <c r="J1034" s="51"/>
      <c r="K1034" s="39"/>
      <c r="L1034" s="39"/>
      <c r="M1034" s="196">
        <v>6</v>
      </c>
      <c r="N1034" s="194"/>
      <c r="O1034" s="39">
        <v>262500</v>
      </c>
      <c r="P1034" s="39">
        <f>+M1034*O1034</f>
        <v>1575000</v>
      </c>
      <c r="Q1034" s="58"/>
    </row>
    <row r="1035" spans="1:18">
      <c r="A1035" s="274"/>
      <c r="B1035" s="288">
        <v>6</v>
      </c>
      <c r="C1035" s="291" t="s">
        <v>108</v>
      </c>
      <c r="D1035" s="291"/>
      <c r="E1035" s="291"/>
      <c r="F1035" s="291"/>
      <c r="G1035" s="291"/>
      <c r="H1035" s="291"/>
      <c r="I1035" s="54">
        <v>6</v>
      </c>
      <c r="J1035" s="50" t="s">
        <v>70</v>
      </c>
      <c r="K1035" s="36">
        <v>125000</v>
      </c>
      <c r="L1035" s="36">
        <f t="shared" ref="L1035" si="469">I1035*K1035</f>
        <v>750000</v>
      </c>
      <c r="M1035" s="195">
        <v>6</v>
      </c>
      <c r="N1035" s="193" t="s">
        <v>70</v>
      </c>
      <c r="O1035" s="36">
        <v>125000</v>
      </c>
      <c r="P1035" s="36">
        <f t="shared" ref="P1035" si="470">M1035*O1035</f>
        <v>750000</v>
      </c>
      <c r="Q1035" s="58"/>
    </row>
    <row r="1036" spans="1:18">
      <c r="A1036" s="30"/>
      <c r="B1036" s="52"/>
      <c r="C1036" s="289" t="s">
        <v>109</v>
      </c>
      <c r="D1036" s="289"/>
      <c r="E1036" s="289"/>
      <c r="F1036" s="289"/>
      <c r="G1036" s="289"/>
      <c r="H1036" s="289"/>
      <c r="I1036" s="56"/>
      <c r="J1036" s="51"/>
      <c r="K1036" s="39"/>
      <c r="L1036" s="39"/>
      <c r="M1036" s="196">
        <v>6</v>
      </c>
      <c r="N1036" s="194"/>
      <c r="O1036" s="39">
        <v>93750</v>
      </c>
      <c r="P1036" s="39">
        <f>+M1036*O1036</f>
        <v>562500</v>
      </c>
      <c r="Q1036" s="58"/>
    </row>
    <row r="1037" spans="1:18">
      <c r="A1037" s="274"/>
      <c r="B1037" s="285">
        <v>7</v>
      </c>
      <c r="C1037" s="290" t="s">
        <v>108</v>
      </c>
      <c r="D1037" s="290"/>
      <c r="E1037" s="290"/>
      <c r="F1037" s="290"/>
      <c r="G1037" s="290"/>
      <c r="H1037" s="290"/>
      <c r="I1037" s="54">
        <v>6</v>
      </c>
      <c r="J1037" s="50" t="s">
        <v>70</v>
      </c>
      <c r="K1037" s="36">
        <v>300000</v>
      </c>
      <c r="L1037" s="36">
        <f t="shared" ref="L1037" si="471">I1037*K1037</f>
        <v>1800000</v>
      </c>
      <c r="M1037" s="195">
        <v>6</v>
      </c>
      <c r="N1037" s="193" t="s">
        <v>70</v>
      </c>
      <c r="O1037" s="36">
        <v>300000</v>
      </c>
      <c r="P1037" s="36">
        <f t="shared" ref="P1037" si="472">M1037*O1037</f>
        <v>1800000</v>
      </c>
      <c r="Q1037" s="58"/>
    </row>
    <row r="1038" spans="1:18">
      <c r="A1038" s="30"/>
      <c r="B1038" s="37"/>
      <c r="C1038" s="290" t="s">
        <v>110</v>
      </c>
      <c r="D1038" s="290"/>
      <c r="E1038" s="290"/>
      <c r="F1038" s="290"/>
      <c r="G1038" s="290"/>
      <c r="H1038" s="290"/>
      <c r="I1038" s="56"/>
      <c r="J1038" s="51"/>
      <c r="K1038" s="39"/>
      <c r="L1038" s="39"/>
      <c r="M1038" s="196">
        <v>6</v>
      </c>
      <c r="N1038" s="194"/>
      <c r="O1038" s="39">
        <v>225000</v>
      </c>
      <c r="P1038" s="39">
        <f>+M1038*O1038</f>
        <v>1350000</v>
      </c>
      <c r="Q1038" s="58"/>
    </row>
    <row r="1039" spans="1:18">
      <c r="A1039" s="274"/>
      <c r="B1039" s="288">
        <v>8</v>
      </c>
      <c r="C1039" s="291" t="s">
        <v>108</v>
      </c>
      <c r="D1039" s="291"/>
      <c r="E1039" s="291"/>
      <c r="F1039" s="291"/>
      <c r="G1039" s="291"/>
      <c r="H1039" s="291"/>
      <c r="I1039" s="54">
        <v>6</v>
      </c>
      <c r="J1039" s="50" t="s">
        <v>70</v>
      </c>
      <c r="K1039" s="36">
        <v>400000</v>
      </c>
      <c r="L1039" s="36">
        <f t="shared" ref="L1039" si="473">I1039*K1039</f>
        <v>2400000</v>
      </c>
      <c r="M1039" s="195">
        <v>6</v>
      </c>
      <c r="N1039" s="193" t="s">
        <v>70</v>
      </c>
      <c r="O1039" s="36">
        <v>400000</v>
      </c>
      <c r="P1039" s="36">
        <f t="shared" ref="P1039:P1040" si="474">M1039*O1039</f>
        <v>2400000</v>
      </c>
      <c r="Q1039" s="58"/>
    </row>
    <row r="1040" spans="1:18">
      <c r="A1040" s="30"/>
      <c r="B1040" s="52"/>
      <c r="C1040" s="289" t="s">
        <v>111</v>
      </c>
      <c r="D1040" s="289"/>
      <c r="E1040" s="289"/>
      <c r="F1040" s="289"/>
      <c r="G1040" s="289"/>
      <c r="H1040" s="289"/>
      <c r="I1040" s="56"/>
      <c r="J1040" s="51"/>
      <c r="K1040" s="39"/>
      <c r="L1040" s="39"/>
      <c r="M1040" s="196">
        <v>6</v>
      </c>
      <c r="N1040" s="194"/>
      <c r="O1040" s="39">
        <v>300000</v>
      </c>
      <c r="P1040" s="36">
        <f t="shared" si="474"/>
        <v>1800000</v>
      </c>
      <c r="Q1040" s="58"/>
    </row>
    <row r="1041" spans="1:18">
      <c r="A1041" s="274"/>
      <c r="B1041" s="285">
        <v>9</v>
      </c>
      <c r="C1041" s="290" t="s">
        <v>108</v>
      </c>
      <c r="D1041" s="290"/>
      <c r="E1041" s="290"/>
      <c r="F1041" s="290"/>
      <c r="G1041" s="290"/>
      <c r="H1041" s="290"/>
      <c r="I1041" s="54">
        <v>6</v>
      </c>
      <c r="J1041" s="50" t="s">
        <v>70</v>
      </c>
      <c r="K1041" s="36">
        <v>200000</v>
      </c>
      <c r="L1041" s="36">
        <f t="shared" ref="L1041" si="475">I1041*K1041</f>
        <v>1200000</v>
      </c>
      <c r="M1041" s="195">
        <v>6</v>
      </c>
      <c r="N1041" s="193" t="s">
        <v>70</v>
      </c>
      <c r="O1041" s="36">
        <v>200000</v>
      </c>
      <c r="P1041" s="36">
        <f t="shared" ref="P1041:P1042" si="476">M1041*O1041</f>
        <v>1200000</v>
      </c>
      <c r="Q1041" s="58"/>
    </row>
    <row r="1042" spans="1:18">
      <c r="A1042" s="30"/>
      <c r="B1042" s="37"/>
      <c r="C1042" s="290" t="s">
        <v>112</v>
      </c>
      <c r="D1042" s="290"/>
      <c r="E1042" s="290"/>
      <c r="F1042" s="290"/>
      <c r="G1042" s="290"/>
      <c r="H1042" s="290"/>
      <c r="I1042" s="56"/>
      <c r="J1042" s="51"/>
      <c r="K1042" s="39"/>
      <c r="L1042" s="39"/>
      <c r="M1042" s="196">
        <v>6</v>
      </c>
      <c r="N1042" s="194"/>
      <c r="O1042" s="39">
        <v>150000</v>
      </c>
      <c r="P1042" s="36">
        <f t="shared" si="476"/>
        <v>900000</v>
      </c>
      <c r="Q1042" s="58"/>
    </row>
    <row r="1043" spans="1:18">
      <c r="A1043" s="274"/>
      <c r="B1043" s="288">
        <v>10</v>
      </c>
      <c r="C1043" s="291" t="s">
        <v>108</v>
      </c>
      <c r="D1043" s="291"/>
      <c r="E1043" s="291"/>
      <c r="F1043" s="291"/>
      <c r="G1043" s="291"/>
      <c r="H1043" s="291"/>
      <c r="I1043" s="54">
        <v>6</v>
      </c>
      <c r="J1043" s="50" t="s">
        <v>70</v>
      </c>
      <c r="K1043" s="36">
        <v>200000</v>
      </c>
      <c r="L1043" s="36">
        <f t="shared" ref="L1043" si="477">I1043*K1043</f>
        <v>1200000</v>
      </c>
      <c r="M1043" s="195">
        <v>6</v>
      </c>
      <c r="N1043" s="193" t="s">
        <v>70</v>
      </c>
      <c r="O1043" s="36">
        <v>200000</v>
      </c>
      <c r="P1043" s="36">
        <f t="shared" ref="P1043:P1044" si="478">M1043*O1043</f>
        <v>1200000</v>
      </c>
      <c r="Q1043" s="58"/>
    </row>
    <row r="1044" spans="1:18">
      <c r="A1044" s="30"/>
      <c r="B1044" s="52"/>
      <c r="C1044" s="289" t="s">
        <v>113</v>
      </c>
      <c r="D1044" s="289"/>
      <c r="E1044" s="289"/>
      <c r="F1044" s="289"/>
      <c r="G1044" s="289"/>
      <c r="H1044" s="289"/>
      <c r="I1044" s="56"/>
      <c r="J1044" s="51"/>
      <c r="K1044" s="39"/>
      <c r="L1044" s="39"/>
      <c r="M1044" s="196">
        <v>6</v>
      </c>
      <c r="N1044" s="194"/>
      <c r="O1044" s="39">
        <v>150000</v>
      </c>
      <c r="P1044" s="39">
        <f t="shared" si="478"/>
        <v>900000</v>
      </c>
      <c r="Q1044" s="58"/>
    </row>
    <row r="1045" spans="1:18">
      <c r="A1045" s="274"/>
      <c r="B1045" s="288">
        <v>11</v>
      </c>
      <c r="C1045" s="291" t="s">
        <v>108</v>
      </c>
      <c r="D1045" s="291"/>
      <c r="E1045" s="291"/>
      <c r="F1045" s="291"/>
      <c r="G1045" s="291"/>
      <c r="H1045" s="291"/>
      <c r="I1045" s="54">
        <v>6</v>
      </c>
      <c r="J1045" s="50" t="s">
        <v>70</v>
      </c>
      <c r="K1045" s="36">
        <v>350000</v>
      </c>
      <c r="L1045" s="36">
        <f t="shared" ref="L1045" si="479">I1045*K1045</f>
        <v>2100000</v>
      </c>
      <c r="M1045" s="195">
        <v>6</v>
      </c>
      <c r="N1045" s="193" t="s">
        <v>70</v>
      </c>
      <c r="O1045" s="36">
        <v>350000</v>
      </c>
      <c r="P1045" s="36">
        <f t="shared" ref="P1045:P1046" si="480">M1045*O1045</f>
        <v>2100000</v>
      </c>
      <c r="Q1045" s="58"/>
    </row>
    <row r="1046" spans="1:18">
      <c r="A1046" s="30"/>
      <c r="B1046" s="52"/>
      <c r="C1046" s="289" t="s">
        <v>114</v>
      </c>
      <c r="D1046" s="289"/>
      <c r="E1046" s="289"/>
      <c r="F1046" s="289"/>
      <c r="G1046" s="289"/>
      <c r="H1046" s="289"/>
      <c r="I1046" s="56"/>
      <c r="J1046" s="51"/>
      <c r="K1046" s="39"/>
      <c r="L1046" s="39"/>
      <c r="M1046" s="196">
        <v>6</v>
      </c>
      <c r="N1046" s="194"/>
      <c r="O1046" s="39">
        <v>262500</v>
      </c>
      <c r="P1046" s="39">
        <f t="shared" si="480"/>
        <v>1575000</v>
      </c>
      <c r="Q1046" s="58"/>
    </row>
    <row r="1047" spans="1:18">
      <c r="A1047" s="274"/>
      <c r="B1047" s="285">
        <v>12</v>
      </c>
      <c r="C1047" s="290" t="s">
        <v>108</v>
      </c>
      <c r="D1047" s="290"/>
      <c r="E1047" s="290"/>
      <c r="F1047" s="290"/>
      <c r="G1047" s="290"/>
      <c r="H1047" s="290"/>
      <c r="I1047" s="54">
        <v>6</v>
      </c>
      <c r="J1047" s="50" t="s">
        <v>70</v>
      </c>
      <c r="K1047" s="36">
        <v>125000</v>
      </c>
      <c r="L1047" s="36">
        <f t="shared" ref="L1047" si="481">I1047*K1047</f>
        <v>750000</v>
      </c>
      <c r="M1047" s="195">
        <v>6</v>
      </c>
      <c r="N1047" s="193" t="s">
        <v>70</v>
      </c>
      <c r="O1047" s="36">
        <v>125000</v>
      </c>
      <c r="P1047" s="36">
        <f t="shared" ref="P1047:P1048" si="482">M1047*O1047</f>
        <v>750000</v>
      </c>
      <c r="Q1047" s="58"/>
    </row>
    <row r="1048" spans="1:18">
      <c r="A1048" s="30"/>
      <c r="B1048" s="37"/>
      <c r="C1048" s="290" t="s">
        <v>115</v>
      </c>
      <c r="D1048" s="290"/>
      <c r="E1048" s="290"/>
      <c r="F1048" s="290"/>
      <c r="G1048" s="290"/>
      <c r="H1048" s="290"/>
      <c r="I1048" s="56"/>
      <c r="J1048" s="51"/>
      <c r="K1048" s="39"/>
      <c r="L1048" s="39"/>
      <c r="M1048" s="196">
        <v>6</v>
      </c>
      <c r="N1048" s="194"/>
      <c r="O1048" s="39">
        <v>93750</v>
      </c>
      <c r="P1048" s="39">
        <f t="shared" si="482"/>
        <v>562500</v>
      </c>
      <c r="Q1048" s="58"/>
    </row>
    <row r="1049" spans="1:18">
      <c r="A1049" s="274"/>
      <c r="B1049" s="288">
        <v>13</v>
      </c>
      <c r="C1049" s="291" t="s">
        <v>108</v>
      </c>
      <c r="D1049" s="291"/>
      <c r="E1049" s="291"/>
      <c r="F1049" s="291"/>
      <c r="G1049" s="291"/>
      <c r="H1049" s="291"/>
      <c r="I1049" s="54">
        <v>6</v>
      </c>
      <c r="J1049" s="50" t="s">
        <v>70</v>
      </c>
      <c r="K1049" s="36">
        <v>250000</v>
      </c>
      <c r="L1049" s="36">
        <f t="shared" ref="L1049" si="483">I1049*K1049</f>
        <v>1500000</v>
      </c>
      <c r="M1049" s="195">
        <v>6</v>
      </c>
      <c r="N1049" s="193" t="s">
        <v>70</v>
      </c>
      <c r="O1049" s="36">
        <v>250000</v>
      </c>
      <c r="P1049" s="36">
        <f t="shared" ref="P1049:P1050" si="484">M1049*O1049</f>
        <v>1500000</v>
      </c>
      <c r="Q1049" s="58"/>
    </row>
    <row r="1050" spans="1:18">
      <c r="A1050" s="30"/>
      <c r="B1050" s="52"/>
      <c r="C1050" s="289" t="s">
        <v>116</v>
      </c>
      <c r="D1050" s="289"/>
      <c r="E1050" s="289"/>
      <c r="F1050" s="289"/>
      <c r="G1050" s="289"/>
      <c r="H1050" s="289"/>
      <c r="I1050" s="56"/>
      <c r="J1050" s="51"/>
      <c r="K1050" s="39"/>
      <c r="L1050" s="39"/>
      <c r="M1050" s="196">
        <v>6</v>
      </c>
      <c r="N1050" s="194"/>
      <c r="O1050" s="39">
        <v>187500</v>
      </c>
      <c r="P1050" s="39">
        <f t="shared" si="484"/>
        <v>1125000</v>
      </c>
      <c r="Q1050" s="58"/>
    </row>
    <row r="1051" spans="1:18">
      <c r="A1051" s="30"/>
      <c r="B1051" s="288">
        <v>14</v>
      </c>
      <c r="C1051" s="291" t="s">
        <v>108</v>
      </c>
      <c r="D1051" s="291"/>
      <c r="E1051" s="291"/>
      <c r="F1051" s="291"/>
      <c r="G1051" s="291"/>
      <c r="H1051" s="291"/>
      <c r="I1051" s="54">
        <v>6</v>
      </c>
      <c r="J1051" s="50" t="s">
        <v>70</v>
      </c>
      <c r="K1051" s="36">
        <v>200000</v>
      </c>
      <c r="L1051" s="36">
        <f t="shared" ref="L1051" si="485">I1051*K1051</f>
        <v>1200000</v>
      </c>
      <c r="M1051" s="195">
        <v>6</v>
      </c>
      <c r="N1051" s="193" t="s">
        <v>70</v>
      </c>
      <c r="O1051" s="36">
        <v>200000</v>
      </c>
      <c r="P1051" s="36">
        <f t="shared" ref="P1051:P1052" si="486">M1051*O1051</f>
        <v>1200000</v>
      </c>
      <c r="Q1051" s="58"/>
    </row>
    <row r="1052" spans="1:18">
      <c r="A1052" s="30"/>
      <c r="B1052" s="52"/>
      <c r="C1052" s="289" t="s">
        <v>117</v>
      </c>
      <c r="D1052" s="289"/>
      <c r="E1052" s="289"/>
      <c r="F1052" s="289"/>
      <c r="G1052" s="289"/>
      <c r="H1052" s="289"/>
      <c r="I1052" s="56"/>
      <c r="J1052" s="51"/>
      <c r="K1052" s="39"/>
      <c r="L1052" s="39"/>
      <c r="M1052" s="196">
        <v>6</v>
      </c>
      <c r="N1052" s="194"/>
      <c r="O1052" s="39">
        <v>187500</v>
      </c>
      <c r="P1052" s="39">
        <f t="shared" si="486"/>
        <v>1125000</v>
      </c>
      <c r="Q1052" s="58"/>
    </row>
    <row r="1053" spans="1:18">
      <c r="A1053" s="274"/>
      <c r="B1053" s="285">
        <v>15</v>
      </c>
      <c r="C1053" s="290" t="s">
        <v>108</v>
      </c>
      <c r="D1053" s="290"/>
      <c r="E1053" s="290"/>
      <c r="F1053" s="290"/>
      <c r="G1053" s="290"/>
      <c r="H1053" s="290"/>
      <c r="I1053" s="54">
        <v>12</v>
      </c>
      <c r="J1053" s="50" t="s">
        <v>70</v>
      </c>
      <c r="K1053" s="36">
        <v>400000</v>
      </c>
      <c r="L1053" s="36">
        <f t="shared" ref="L1053" si="487">I1053*K1053</f>
        <v>4800000</v>
      </c>
      <c r="M1053" s="195">
        <v>12</v>
      </c>
      <c r="N1053" s="193" t="s">
        <v>70</v>
      </c>
      <c r="O1053" s="36">
        <v>400000</v>
      </c>
      <c r="P1053" s="36">
        <f t="shared" ref="P1053:P1054" si="488">M1053*O1053</f>
        <v>4800000</v>
      </c>
      <c r="Q1053" s="58"/>
    </row>
    <row r="1054" spans="1:18">
      <c r="A1054" s="30"/>
      <c r="B1054" s="37"/>
      <c r="C1054" s="290" t="s">
        <v>118</v>
      </c>
      <c r="D1054" s="290"/>
      <c r="E1054" s="290"/>
      <c r="F1054" s="290"/>
      <c r="G1054" s="290"/>
      <c r="H1054" s="290"/>
      <c r="I1054" s="56"/>
      <c r="J1054" s="51"/>
      <c r="K1054" s="39"/>
      <c r="L1054" s="39"/>
      <c r="M1054" s="196">
        <v>12</v>
      </c>
      <c r="N1054" s="194"/>
      <c r="O1054" s="39">
        <v>300000</v>
      </c>
      <c r="P1054" s="39">
        <f t="shared" si="488"/>
        <v>3600000</v>
      </c>
      <c r="Q1054" s="58"/>
      <c r="R1054">
        <f>-R1043</f>
        <v>0</v>
      </c>
    </row>
    <row r="1055" spans="1:18">
      <c r="A1055" s="274"/>
      <c r="B1055" s="288">
        <v>16</v>
      </c>
      <c r="C1055" s="294" t="s">
        <v>119</v>
      </c>
      <c r="D1055" s="294"/>
      <c r="E1055" s="294"/>
      <c r="F1055" s="294"/>
      <c r="G1055" s="294"/>
      <c r="H1055" s="294"/>
      <c r="I1055" s="54">
        <v>18</v>
      </c>
      <c r="J1055" s="50" t="s">
        <v>70</v>
      </c>
      <c r="K1055" s="36">
        <v>150000</v>
      </c>
      <c r="L1055" s="36">
        <f t="shared" ref="L1055" si="489">I1055*K1055</f>
        <v>2700000</v>
      </c>
      <c r="M1055" s="195">
        <v>18</v>
      </c>
      <c r="N1055" s="193" t="s">
        <v>70</v>
      </c>
      <c r="O1055" s="36">
        <v>150000</v>
      </c>
      <c r="P1055" s="36">
        <f t="shared" ref="P1055:P1056" si="490">M1055*O1055</f>
        <v>2700000</v>
      </c>
      <c r="Q1055" s="58"/>
    </row>
    <row r="1056" spans="1:18">
      <c r="A1056" s="30"/>
      <c r="B1056" s="52"/>
      <c r="C1056" s="289" t="s">
        <v>904</v>
      </c>
      <c r="D1056" s="289"/>
      <c r="E1056" s="289"/>
      <c r="F1056" s="289"/>
      <c r="G1056" s="289"/>
      <c r="H1056" s="289"/>
      <c r="I1056" s="56"/>
      <c r="J1056" s="51"/>
      <c r="K1056" s="39"/>
      <c r="L1056" s="39"/>
      <c r="M1056" s="196">
        <v>18</v>
      </c>
      <c r="N1056" s="194"/>
      <c r="O1056" s="39">
        <v>112500</v>
      </c>
      <c r="P1056" s="39">
        <f t="shared" si="490"/>
        <v>2025000</v>
      </c>
      <c r="Q1056" s="58"/>
    </row>
    <row r="1057" spans="1:17">
      <c r="A1057" s="274"/>
      <c r="B1057" s="285">
        <v>17</v>
      </c>
      <c r="C1057" s="290" t="s">
        <v>893</v>
      </c>
      <c r="D1057" s="290"/>
      <c r="E1057" s="290"/>
      <c r="F1057" s="290"/>
      <c r="G1057" s="290"/>
      <c r="H1057" s="290"/>
      <c r="I1057" s="54">
        <v>6</v>
      </c>
      <c r="J1057" s="50" t="s">
        <v>70</v>
      </c>
      <c r="K1057" s="36">
        <v>2000000</v>
      </c>
      <c r="L1057" s="36">
        <f t="shared" ref="L1057" si="491">I1057*K1057</f>
        <v>12000000</v>
      </c>
      <c r="M1057" s="195">
        <v>6</v>
      </c>
      <c r="N1057" s="193" t="s">
        <v>70</v>
      </c>
      <c r="O1057" s="36">
        <v>2000000</v>
      </c>
      <c r="P1057" s="36">
        <f t="shared" ref="P1057:P1058" si="492">M1057*O1057</f>
        <v>12000000</v>
      </c>
      <c r="Q1057" s="58"/>
    </row>
    <row r="1058" spans="1:17">
      <c r="A1058" s="30"/>
      <c r="B1058" s="52"/>
      <c r="C1058" s="289" t="s">
        <v>901</v>
      </c>
      <c r="D1058" s="289"/>
      <c r="E1058" s="289"/>
      <c r="F1058" s="289"/>
      <c r="G1058" s="289"/>
      <c r="H1058" s="289"/>
      <c r="I1058" s="56"/>
      <c r="J1058" s="51"/>
      <c r="K1058" s="39"/>
      <c r="L1058" s="39"/>
      <c r="M1058" s="196">
        <v>6</v>
      </c>
      <c r="N1058" s="194"/>
      <c r="O1058" s="39">
        <v>1000000</v>
      </c>
      <c r="P1058" s="39">
        <f t="shared" si="492"/>
        <v>6000000</v>
      </c>
      <c r="Q1058" s="58"/>
    </row>
    <row r="1059" spans="1:17">
      <c r="A1059" s="30"/>
      <c r="B1059" s="285">
        <v>18</v>
      </c>
      <c r="C1059" s="290" t="s">
        <v>894</v>
      </c>
      <c r="D1059" s="290"/>
      <c r="E1059" s="290"/>
      <c r="F1059" s="290"/>
      <c r="G1059" s="290"/>
      <c r="H1059" s="290"/>
      <c r="I1059" s="54">
        <v>6</v>
      </c>
      <c r="J1059" s="50" t="s">
        <v>70</v>
      </c>
      <c r="K1059" s="36">
        <v>1360000</v>
      </c>
      <c r="L1059" s="36">
        <f t="shared" ref="L1059" si="493">I1059*K1059</f>
        <v>8160000</v>
      </c>
      <c r="M1059" s="195">
        <v>6</v>
      </c>
      <c r="N1059" s="193" t="s">
        <v>70</v>
      </c>
      <c r="O1059" s="36">
        <v>1360000</v>
      </c>
      <c r="P1059" s="36">
        <f t="shared" ref="P1059:P1060" si="494">M1059*O1059</f>
        <v>8160000</v>
      </c>
      <c r="Q1059" s="58"/>
    </row>
    <row r="1060" spans="1:17">
      <c r="A1060" s="30"/>
      <c r="B1060" s="52"/>
      <c r="C1060" s="289" t="s">
        <v>901</v>
      </c>
      <c r="D1060" s="289"/>
      <c r="E1060" s="289"/>
      <c r="F1060" s="289"/>
      <c r="G1060" s="289"/>
      <c r="H1060" s="289"/>
      <c r="I1060" s="56"/>
      <c r="J1060" s="51"/>
      <c r="K1060" s="39"/>
      <c r="L1060" s="39"/>
      <c r="M1060" s="196">
        <v>6</v>
      </c>
      <c r="N1060" s="194"/>
      <c r="O1060" s="39">
        <v>750000</v>
      </c>
      <c r="P1060" s="39">
        <f t="shared" si="494"/>
        <v>4500000</v>
      </c>
      <c r="Q1060" s="58"/>
    </row>
    <row r="1061" spans="1:17">
      <c r="A1061" s="30"/>
      <c r="B1061" s="285">
        <v>19</v>
      </c>
      <c r="C1061" s="290" t="s">
        <v>895</v>
      </c>
      <c r="D1061" s="290"/>
      <c r="E1061" s="290"/>
      <c r="F1061" s="290"/>
      <c r="G1061" s="290"/>
      <c r="H1061" s="290"/>
      <c r="I1061" s="54">
        <v>6</v>
      </c>
      <c r="J1061" s="50" t="s">
        <v>70</v>
      </c>
      <c r="K1061" s="36">
        <v>250000</v>
      </c>
      <c r="L1061" s="36">
        <f t="shared" ref="L1061" si="495">I1061*K1061</f>
        <v>1500000</v>
      </c>
      <c r="M1061" s="195">
        <v>6</v>
      </c>
      <c r="N1061" s="193" t="s">
        <v>70</v>
      </c>
      <c r="O1061" s="36">
        <v>250000</v>
      </c>
      <c r="P1061" s="36">
        <f t="shared" ref="P1061:P1062" si="496">M1061*O1061</f>
        <v>1500000</v>
      </c>
      <c r="Q1061" s="58"/>
    </row>
    <row r="1062" spans="1:17">
      <c r="A1062" s="30"/>
      <c r="B1062" s="37"/>
      <c r="C1062" s="289" t="s">
        <v>901</v>
      </c>
      <c r="D1062" s="289"/>
      <c r="E1062" s="289"/>
      <c r="F1062" s="289"/>
      <c r="G1062" s="289"/>
      <c r="H1062" s="289"/>
      <c r="I1062" s="56"/>
      <c r="J1062" s="51"/>
      <c r="K1062" s="39"/>
      <c r="L1062" s="39"/>
      <c r="M1062" s="196">
        <v>6</v>
      </c>
      <c r="N1062" s="194"/>
      <c r="O1062" s="39">
        <v>187500</v>
      </c>
      <c r="P1062" s="39">
        <f t="shared" si="496"/>
        <v>1125000</v>
      </c>
      <c r="Q1062" s="58"/>
    </row>
    <row r="1063" spans="1:17">
      <c r="A1063" s="274"/>
      <c r="B1063" s="288">
        <v>20</v>
      </c>
      <c r="C1063" s="294" t="s">
        <v>120</v>
      </c>
      <c r="D1063" s="294"/>
      <c r="E1063" s="294"/>
      <c r="F1063" s="294"/>
      <c r="G1063" s="294"/>
      <c r="H1063" s="294"/>
      <c r="I1063" s="54">
        <v>6</v>
      </c>
      <c r="J1063" s="50" t="s">
        <v>70</v>
      </c>
      <c r="K1063" s="36">
        <v>250000</v>
      </c>
      <c r="L1063" s="36">
        <f t="shared" ref="L1063" si="497">I1063*K1063</f>
        <v>1500000</v>
      </c>
      <c r="M1063" s="195">
        <v>6</v>
      </c>
      <c r="N1063" s="193" t="s">
        <v>70</v>
      </c>
      <c r="O1063" s="36">
        <v>250000</v>
      </c>
      <c r="P1063" s="36">
        <f t="shared" ref="P1063:P1064" si="498">M1063*O1063</f>
        <v>1500000</v>
      </c>
      <c r="Q1063" s="58"/>
    </row>
    <row r="1064" spans="1:17">
      <c r="A1064" s="30"/>
      <c r="B1064" s="52"/>
      <c r="C1064" s="289" t="s">
        <v>901</v>
      </c>
      <c r="D1064" s="289"/>
      <c r="E1064" s="289"/>
      <c r="F1064" s="289"/>
      <c r="G1064" s="289"/>
      <c r="H1064" s="289"/>
      <c r="I1064" s="56"/>
      <c r="J1064" s="51"/>
      <c r="K1064" s="39"/>
      <c r="L1064" s="39"/>
      <c r="M1064" s="196">
        <v>6</v>
      </c>
      <c r="N1064" s="194"/>
      <c r="O1064" s="39">
        <v>187500</v>
      </c>
      <c r="P1064" s="39">
        <f t="shared" si="498"/>
        <v>1125000</v>
      </c>
      <c r="Q1064" s="58"/>
    </row>
    <row r="1065" spans="1:17">
      <c r="A1065" s="274"/>
      <c r="B1065" s="285">
        <v>21</v>
      </c>
      <c r="C1065" s="290" t="s">
        <v>121</v>
      </c>
      <c r="D1065" s="290"/>
      <c r="E1065" s="290"/>
      <c r="F1065" s="290"/>
      <c r="G1065" s="290"/>
      <c r="H1065" s="290"/>
      <c r="I1065" s="54">
        <v>6</v>
      </c>
      <c r="J1065" s="50" t="s">
        <v>70</v>
      </c>
      <c r="K1065" s="36">
        <v>700000</v>
      </c>
      <c r="L1065" s="36">
        <f t="shared" ref="L1065" si="499">I1065*K1065</f>
        <v>4200000</v>
      </c>
      <c r="M1065" s="195">
        <v>6</v>
      </c>
      <c r="N1065" s="193" t="s">
        <v>70</v>
      </c>
      <c r="O1065" s="36">
        <v>700000</v>
      </c>
      <c r="P1065" s="36">
        <f t="shared" ref="P1065:P1066" si="500">M1065*O1065</f>
        <v>4200000</v>
      </c>
      <c r="Q1065" s="58"/>
    </row>
    <row r="1066" spans="1:17">
      <c r="A1066" s="30"/>
      <c r="B1066" s="37"/>
      <c r="C1066" s="290" t="s">
        <v>901</v>
      </c>
      <c r="D1066" s="290"/>
      <c r="E1066" s="290"/>
      <c r="F1066" s="290"/>
      <c r="G1066" s="290"/>
      <c r="H1066" s="290"/>
      <c r="I1066" s="56"/>
      <c r="J1066" s="51"/>
      <c r="K1066" s="39"/>
      <c r="L1066" s="39"/>
      <c r="M1066" s="196">
        <v>6</v>
      </c>
      <c r="N1066" s="194"/>
      <c r="O1066" s="39">
        <v>0</v>
      </c>
      <c r="P1066" s="39">
        <f t="shared" si="500"/>
        <v>0</v>
      </c>
      <c r="Q1066" s="58"/>
    </row>
    <row r="1067" spans="1:17">
      <c r="A1067" s="274"/>
      <c r="B1067" s="288">
        <v>22</v>
      </c>
      <c r="C1067" s="291" t="s">
        <v>122</v>
      </c>
      <c r="D1067" s="291"/>
      <c r="E1067" s="291"/>
      <c r="F1067" s="291"/>
      <c r="G1067" s="291"/>
      <c r="H1067" s="291"/>
      <c r="I1067" s="54">
        <v>6</v>
      </c>
      <c r="J1067" s="50" t="s">
        <v>70</v>
      </c>
      <c r="K1067" s="36">
        <v>640000</v>
      </c>
      <c r="L1067" s="36">
        <f t="shared" ref="L1067" si="501">I1067*K1067</f>
        <v>3840000</v>
      </c>
      <c r="M1067" s="195">
        <v>6</v>
      </c>
      <c r="N1067" s="193" t="s">
        <v>70</v>
      </c>
      <c r="O1067" s="36">
        <v>640000</v>
      </c>
      <c r="P1067" s="36">
        <f t="shared" ref="P1067:P1068" si="502">M1067*O1067</f>
        <v>3840000</v>
      </c>
      <c r="Q1067" s="58"/>
    </row>
    <row r="1068" spans="1:17">
      <c r="A1068" s="30"/>
      <c r="B1068" s="52"/>
      <c r="C1068" s="289" t="s">
        <v>123</v>
      </c>
      <c r="D1068" s="289"/>
      <c r="E1068" s="289"/>
      <c r="F1068" s="289"/>
      <c r="G1068" s="289"/>
      <c r="H1068" s="289"/>
      <c r="I1068" s="56"/>
      <c r="J1068" s="51"/>
      <c r="K1068" s="39"/>
      <c r="L1068" s="39"/>
      <c r="M1068" s="196">
        <v>0</v>
      </c>
      <c r="N1068" s="194"/>
      <c r="O1068" s="39"/>
      <c r="P1068" s="36">
        <f t="shared" si="502"/>
        <v>0</v>
      </c>
      <c r="Q1068" s="58"/>
    </row>
    <row r="1069" spans="1:17">
      <c r="A1069" s="274"/>
      <c r="B1069" s="285">
        <v>23</v>
      </c>
      <c r="C1069" s="290" t="s">
        <v>122</v>
      </c>
      <c r="D1069" s="290"/>
      <c r="E1069" s="290"/>
      <c r="F1069" s="290"/>
      <c r="G1069" s="290"/>
      <c r="H1069" s="290"/>
      <c r="I1069" s="54">
        <v>6</v>
      </c>
      <c r="J1069" s="50" t="s">
        <v>70</v>
      </c>
      <c r="K1069" s="36">
        <v>1040000</v>
      </c>
      <c r="L1069" s="36">
        <f t="shared" ref="L1069" si="503">I1069*K1069</f>
        <v>6240000</v>
      </c>
      <c r="M1069" s="195">
        <v>6</v>
      </c>
      <c r="N1069" s="193" t="s">
        <v>70</v>
      </c>
      <c r="O1069" s="36">
        <v>1040000</v>
      </c>
      <c r="P1069" s="36">
        <f t="shared" ref="P1069:P1070" si="504">M1069*O1069</f>
        <v>6240000</v>
      </c>
      <c r="Q1069" s="58"/>
    </row>
    <row r="1070" spans="1:17">
      <c r="A1070" s="30"/>
      <c r="B1070" s="37"/>
      <c r="C1070" s="290" t="s">
        <v>124</v>
      </c>
      <c r="D1070" s="290"/>
      <c r="E1070" s="290"/>
      <c r="F1070" s="290"/>
      <c r="G1070" s="290"/>
      <c r="H1070" s="290"/>
      <c r="I1070" s="56"/>
      <c r="J1070" s="51"/>
      <c r="K1070" s="39"/>
      <c r="L1070" s="39"/>
      <c r="M1070" s="196">
        <v>0</v>
      </c>
      <c r="N1070" s="194"/>
      <c r="O1070" s="39"/>
      <c r="P1070" s="36">
        <f t="shared" si="504"/>
        <v>0</v>
      </c>
      <c r="Q1070" s="58"/>
    </row>
    <row r="1071" spans="1:17">
      <c r="A1071" s="274"/>
      <c r="B1071" s="288">
        <v>24</v>
      </c>
      <c r="C1071" s="291" t="s">
        <v>122</v>
      </c>
      <c r="D1071" s="291"/>
      <c r="E1071" s="291"/>
      <c r="F1071" s="291"/>
      <c r="G1071" s="291"/>
      <c r="H1071" s="291"/>
      <c r="I1071" s="54">
        <v>6</v>
      </c>
      <c r="J1071" s="50" t="s">
        <v>70</v>
      </c>
      <c r="K1071" s="36">
        <v>1360000</v>
      </c>
      <c r="L1071" s="36">
        <f t="shared" ref="L1071" si="505">I1071*K1071</f>
        <v>8160000</v>
      </c>
      <c r="M1071" s="195">
        <v>6</v>
      </c>
      <c r="N1071" s="193" t="s">
        <v>70</v>
      </c>
      <c r="O1071" s="36">
        <v>1360000</v>
      </c>
      <c r="P1071" s="36">
        <f t="shared" ref="P1071:P1072" si="506">M1071*O1071</f>
        <v>8160000</v>
      </c>
      <c r="Q1071" s="58"/>
    </row>
    <row r="1072" spans="1:17">
      <c r="A1072" s="30"/>
      <c r="B1072" s="52"/>
      <c r="C1072" s="289" t="s">
        <v>125</v>
      </c>
      <c r="D1072" s="289"/>
      <c r="E1072" s="289"/>
      <c r="F1072" s="289"/>
      <c r="G1072" s="289"/>
      <c r="H1072" s="289"/>
      <c r="I1072" s="56"/>
      <c r="J1072" s="51"/>
      <c r="K1072" s="39"/>
      <c r="L1072" s="39"/>
      <c r="M1072" s="196"/>
      <c r="N1072" s="194"/>
      <c r="O1072" s="39"/>
      <c r="P1072" s="36">
        <f t="shared" si="506"/>
        <v>0</v>
      </c>
      <c r="Q1072" s="58"/>
    </row>
    <row r="1073" spans="1:18">
      <c r="A1073" s="274"/>
      <c r="B1073" s="288">
        <v>25</v>
      </c>
      <c r="C1073" s="291" t="s">
        <v>122</v>
      </c>
      <c r="D1073" s="291"/>
      <c r="E1073" s="291"/>
      <c r="F1073" s="291"/>
      <c r="G1073" s="291"/>
      <c r="H1073" s="291"/>
      <c r="I1073" s="66">
        <v>6</v>
      </c>
      <c r="J1073" s="50" t="s">
        <v>70</v>
      </c>
      <c r="K1073" s="36">
        <v>1520000</v>
      </c>
      <c r="L1073" s="36">
        <f t="shared" ref="L1073" si="507">I1073*K1073</f>
        <v>9120000</v>
      </c>
      <c r="M1073" s="205">
        <v>6</v>
      </c>
      <c r="N1073" s="193" t="s">
        <v>70</v>
      </c>
      <c r="O1073" s="36">
        <v>1520000</v>
      </c>
      <c r="P1073" s="36">
        <f t="shared" ref="P1073:P1074" si="508">M1073*O1073</f>
        <v>9120000</v>
      </c>
      <c r="Q1073" s="58"/>
    </row>
    <row r="1074" spans="1:18">
      <c r="A1074" s="30"/>
      <c r="B1074" s="63"/>
      <c r="C1074" s="289" t="s">
        <v>126</v>
      </c>
      <c r="D1074" s="289"/>
      <c r="E1074" s="289"/>
      <c r="F1074" s="289"/>
      <c r="G1074" s="289"/>
      <c r="H1074" s="289"/>
      <c r="I1074" s="56"/>
      <c r="J1074" s="51"/>
      <c r="K1074" s="39"/>
      <c r="L1074" s="39"/>
      <c r="M1074" s="196"/>
      <c r="N1074" s="194"/>
      <c r="O1074" s="39"/>
      <c r="P1074" s="36">
        <f t="shared" si="508"/>
        <v>0</v>
      </c>
      <c r="Q1074" s="58"/>
    </row>
    <row r="1075" spans="1:18">
      <c r="A1075" s="30"/>
      <c r="B1075" s="285">
        <v>26</v>
      </c>
      <c r="C1075" s="290" t="s">
        <v>122</v>
      </c>
      <c r="D1075" s="290"/>
      <c r="E1075" s="290"/>
      <c r="F1075" s="290"/>
      <c r="G1075" s="290"/>
      <c r="H1075" s="290"/>
      <c r="I1075" s="54">
        <v>6</v>
      </c>
      <c r="J1075" s="50" t="s">
        <v>70</v>
      </c>
      <c r="K1075" s="36">
        <v>480000</v>
      </c>
      <c r="L1075" s="36">
        <f t="shared" ref="L1075" si="509">I1075*K1075</f>
        <v>2880000</v>
      </c>
      <c r="M1075" s="195">
        <v>6</v>
      </c>
      <c r="N1075" s="193" t="s">
        <v>70</v>
      </c>
      <c r="O1075" s="36">
        <v>480000</v>
      </c>
      <c r="P1075" s="36">
        <f t="shared" ref="P1075:P1076" si="510">M1075*O1075</f>
        <v>2880000</v>
      </c>
      <c r="Q1075" s="58"/>
    </row>
    <row r="1076" spans="1:18">
      <c r="A1076" s="37"/>
      <c r="B1076" s="63"/>
      <c r="C1076" s="290" t="s">
        <v>127</v>
      </c>
      <c r="D1076" s="290"/>
      <c r="E1076" s="290"/>
      <c r="F1076" s="290"/>
      <c r="G1076" s="290"/>
      <c r="H1076" s="290"/>
      <c r="I1076" s="56"/>
      <c r="J1076" s="51"/>
      <c r="K1076" s="39"/>
      <c r="L1076" s="39"/>
      <c r="M1076" s="196"/>
      <c r="N1076" s="194"/>
      <c r="O1076" s="39"/>
      <c r="P1076" s="36">
        <f t="shared" si="510"/>
        <v>0</v>
      </c>
      <c r="Q1076" s="58"/>
    </row>
    <row r="1077" spans="1:18">
      <c r="A1077" s="265" t="s">
        <v>921</v>
      </c>
      <c r="B1077" s="293" t="s">
        <v>961</v>
      </c>
      <c r="C1077" s="293"/>
      <c r="D1077" s="293"/>
      <c r="E1077" s="293"/>
      <c r="F1077" s="293"/>
      <c r="G1077" s="293"/>
      <c r="H1077" s="293"/>
      <c r="I1077" s="24"/>
      <c r="J1077" s="13"/>
      <c r="K1077" s="13"/>
      <c r="L1077" s="23"/>
      <c r="M1077" s="96"/>
      <c r="N1077" s="97"/>
      <c r="O1077" s="97"/>
      <c r="P1077" s="23">
        <f>SUM(P1078:P1099)</f>
        <v>13700000</v>
      </c>
      <c r="Q1077" s="58">
        <v>13700000</v>
      </c>
    </row>
    <row r="1078" spans="1:18">
      <c r="A1078" s="285"/>
      <c r="B1078" s="285">
        <v>1</v>
      </c>
      <c r="C1078" s="290" t="s">
        <v>129</v>
      </c>
      <c r="D1078" s="290"/>
      <c r="E1078" s="290"/>
      <c r="F1078" s="290"/>
      <c r="G1078" s="290"/>
      <c r="H1078" s="290"/>
      <c r="I1078" s="54">
        <v>6</v>
      </c>
      <c r="J1078" s="55" t="s">
        <v>70</v>
      </c>
      <c r="K1078" s="36">
        <v>400000</v>
      </c>
      <c r="L1078" s="36">
        <f>I1078*K1078</f>
        <v>2400000</v>
      </c>
      <c r="M1078" s="195">
        <v>12</v>
      </c>
      <c r="N1078" s="72" t="s">
        <v>70</v>
      </c>
      <c r="O1078" s="36">
        <v>400000</v>
      </c>
      <c r="P1078" s="36">
        <f>M1078*O1078</f>
        <v>4800000</v>
      </c>
      <c r="Q1078" s="58"/>
    </row>
    <row r="1079" spans="1:18">
      <c r="A1079" s="37"/>
      <c r="B1079" s="52"/>
      <c r="C1079" s="289" t="s">
        <v>130</v>
      </c>
      <c r="D1079" s="289"/>
      <c r="E1079" s="289"/>
      <c r="F1079" s="289"/>
      <c r="G1079" s="289"/>
      <c r="H1079" s="289"/>
      <c r="I1079" s="56"/>
      <c r="J1079" s="57"/>
      <c r="K1079" s="39"/>
      <c r="L1079" s="39"/>
      <c r="M1079" s="196"/>
      <c r="N1079" s="74"/>
      <c r="O1079" s="39"/>
      <c r="P1079" s="39"/>
      <c r="Q1079" s="58"/>
      <c r="R1079" s="40">
        <f>+R1080+P1078</f>
        <v>8100000</v>
      </c>
    </row>
    <row r="1080" spans="1:18">
      <c r="A1080" s="285"/>
      <c r="B1080" s="285">
        <v>2</v>
      </c>
      <c r="C1080" s="290" t="s">
        <v>131</v>
      </c>
      <c r="D1080" s="290"/>
      <c r="E1080" s="290"/>
      <c r="F1080" s="290"/>
      <c r="G1080" s="290"/>
      <c r="H1080" s="290"/>
      <c r="I1080" s="54">
        <v>1</v>
      </c>
      <c r="J1080" s="55" t="s">
        <v>91</v>
      </c>
      <c r="K1080" s="36">
        <v>700000</v>
      </c>
      <c r="L1080" s="36">
        <f t="shared" ref="L1080" si="511">I1080*K1080</f>
        <v>700000</v>
      </c>
      <c r="M1080" s="195">
        <v>1</v>
      </c>
      <c r="N1080" s="72" t="s">
        <v>91</v>
      </c>
      <c r="O1080" s="36">
        <v>700000</v>
      </c>
      <c r="P1080" s="36">
        <f t="shared" ref="P1080" si="512">M1080*O1080</f>
        <v>700000</v>
      </c>
      <c r="Q1080" s="58"/>
      <c r="R1080" s="40">
        <f>+O1080+O1084+O1088+O1092+O1096</f>
        <v>3300000</v>
      </c>
    </row>
    <row r="1081" spans="1:18">
      <c r="A1081" s="37"/>
      <c r="B1081" s="52"/>
      <c r="C1081" s="289" t="s">
        <v>132</v>
      </c>
      <c r="D1081" s="289"/>
      <c r="E1081" s="289"/>
      <c r="F1081" s="289"/>
      <c r="G1081" s="289"/>
      <c r="H1081" s="289"/>
      <c r="I1081" s="56"/>
      <c r="J1081" s="57"/>
      <c r="K1081" s="39"/>
      <c r="L1081" s="39"/>
      <c r="M1081" s="196"/>
      <c r="N1081" s="74"/>
      <c r="O1081" s="39"/>
      <c r="P1081" s="39"/>
      <c r="Q1081" s="58"/>
      <c r="R1081" s="40">
        <f>+O1082+O1086+O1090+O1094+O1098</f>
        <v>2800000</v>
      </c>
    </row>
    <row r="1082" spans="1:18">
      <c r="A1082" s="285"/>
      <c r="B1082" s="285">
        <v>3</v>
      </c>
      <c r="C1082" s="290" t="s">
        <v>131</v>
      </c>
      <c r="D1082" s="290"/>
      <c r="E1082" s="290"/>
      <c r="F1082" s="290"/>
      <c r="G1082" s="290"/>
      <c r="H1082" s="290"/>
      <c r="I1082" s="54">
        <v>2</v>
      </c>
      <c r="J1082" s="55" t="s">
        <v>91</v>
      </c>
      <c r="K1082" s="36">
        <v>600000</v>
      </c>
      <c r="L1082" s="36">
        <f t="shared" ref="L1082" si="513">I1082*K1082</f>
        <v>1200000</v>
      </c>
      <c r="M1082" s="195">
        <v>2</v>
      </c>
      <c r="N1082" s="72" t="s">
        <v>91</v>
      </c>
      <c r="O1082" s="36">
        <v>600000</v>
      </c>
      <c r="P1082" s="36">
        <f t="shared" ref="P1082" si="514">M1082*O1082</f>
        <v>1200000</v>
      </c>
      <c r="Q1082" s="58"/>
    </row>
    <row r="1083" spans="1:18">
      <c r="A1083" s="37"/>
      <c r="B1083" s="52"/>
      <c r="C1083" s="289" t="s">
        <v>132</v>
      </c>
      <c r="D1083" s="289"/>
      <c r="E1083" s="289"/>
      <c r="F1083" s="289"/>
      <c r="G1083" s="289"/>
      <c r="H1083" s="289"/>
      <c r="I1083" s="56"/>
      <c r="J1083" s="57"/>
      <c r="K1083" s="39"/>
      <c r="L1083" s="39"/>
      <c r="M1083" s="196"/>
      <c r="N1083" s="74"/>
      <c r="O1083" s="39"/>
      <c r="P1083" s="39"/>
      <c r="Q1083" s="58"/>
    </row>
    <row r="1084" spans="1:18">
      <c r="A1084" s="285"/>
      <c r="B1084" s="285">
        <v>4</v>
      </c>
      <c r="C1084" s="290" t="s">
        <v>131</v>
      </c>
      <c r="D1084" s="290"/>
      <c r="E1084" s="290"/>
      <c r="F1084" s="290"/>
      <c r="G1084" s="290"/>
      <c r="H1084" s="290"/>
      <c r="I1084" s="54">
        <v>1</v>
      </c>
      <c r="J1084" s="55" t="s">
        <v>91</v>
      </c>
      <c r="K1084" s="36">
        <v>600000</v>
      </c>
      <c r="L1084" s="36">
        <f t="shared" ref="L1084" si="515">I1084*K1084</f>
        <v>600000</v>
      </c>
      <c r="M1084" s="195">
        <v>1</v>
      </c>
      <c r="N1084" s="72" t="s">
        <v>91</v>
      </c>
      <c r="O1084" s="36">
        <v>600000</v>
      </c>
      <c r="P1084" s="36">
        <f t="shared" ref="P1084" si="516">M1084*O1084</f>
        <v>600000</v>
      </c>
      <c r="Q1084" s="58"/>
    </row>
    <row r="1085" spans="1:18">
      <c r="A1085" s="37"/>
      <c r="B1085" s="52"/>
      <c r="C1085" s="289" t="s">
        <v>133</v>
      </c>
      <c r="D1085" s="289"/>
      <c r="E1085" s="289"/>
      <c r="F1085" s="289"/>
      <c r="G1085" s="289"/>
      <c r="H1085" s="289"/>
      <c r="I1085" s="56"/>
      <c r="J1085" s="57"/>
      <c r="K1085" s="39"/>
      <c r="L1085" s="39"/>
      <c r="M1085" s="196"/>
      <c r="N1085" s="74"/>
      <c r="O1085" s="39"/>
      <c r="P1085" s="39"/>
      <c r="Q1085" s="58"/>
    </row>
    <row r="1086" spans="1:18">
      <c r="A1086" s="285"/>
      <c r="B1086" s="288">
        <v>5</v>
      </c>
      <c r="C1086" s="291" t="s">
        <v>131</v>
      </c>
      <c r="D1086" s="291"/>
      <c r="E1086" s="291"/>
      <c r="F1086" s="291"/>
      <c r="G1086" s="291"/>
      <c r="H1086" s="291"/>
      <c r="I1086" s="54">
        <v>2</v>
      </c>
      <c r="J1086" s="55" t="s">
        <v>91</v>
      </c>
      <c r="K1086" s="36">
        <v>500000</v>
      </c>
      <c r="L1086" s="36">
        <f t="shared" ref="L1086" si="517">I1086*K1086</f>
        <v>1000000</v>
      </c>
      <c r="M1086" s="195">
        <v>2</v>
      </c>
      <c r="N1086" s="72" t="s">
        <v>91</v>
      </c>
      <c r="O1086" s="36">
        <v>500000</v>
      </c>
      <c r="P1086" s="36">
        <f t="shared" ref="P1086" si="518">M1086*O1086</f>
        <v>1000000</v>
      </c>
      <c r="Q1086" s="58"/>
    </row>
    <row r="1087" spans="1:18">
      <c r="A1087" s="37"/>
      <c r="B1087" s="52"/>
      <c r="C1087" s="289" t="s">
        <v>133</v>
      </c>
      <c r="D1087" s="289"/>
      <c r="E1087" s="289"/>
      <c r="F1087" s="289"/>
      <c r="G1087" s="289"/>
      <c r="H1087" s="289"/>
      <c r="I1087" s="56"/>
      <c r="J1087" s="57"/>
      <c r="K1087" s="39"/>
      <c r="L1087" s="39"/>
      <c r="M1087" s="196"/>
      <c r="N1087" s="74"/>
      <c r="O1087" s="39"/>
      <c r="P1087" s="39"/>
      <c r="Q1087" s="58"/>
    </row>
    <row r="1088" spans="1:18">
      <c r="A1088" s="285"/>
      <c r="B1088" s="285">
        <v>6</v>
      </c>
      <c r="C1088" s="290" t="s">
        <v>131</v>
      </c>
      <c r="D1088" s="290"/>
      <c r="E1088" s="290"/>
      <c r="F1088" s="290"/>
      <c r="G1088" s="290"/>
      <c r="H1088" s="290"/>
      <c r="I1088" s="54">
        <v>1</v>
      </c>
      <c r="J1088" s="55" t="s">
        <v>91</v>
      </c>
      <c r="K1088" s="36">
        <v>400000</v>
      </c>
      <c r="L1088" s="36">
        <f t="shared" ref="L1088" si="519">I1088*K1088</f>
        <v>400000</v>
      </c>
      <c r="M1088" s="195">
        <v>1</v>
      </c>
      <c r="N1088" s="72" t="s">
        <v>91</v>
      </c>
      <c r="O1088" s="36">
        <v>400000</v>
      </c>
      <c r="P1088" s="36">
        <f t="shared" ref="P1088" si="520">M1088*O1088</f>
        <v>400000</v>
      </c>
      <c r="Q1088" s="58"/>
    </row>
    <row r="1089" spans="1:18">
      <c r="A1089" s="37"/>
      <c r="B1089" s="52"/>
      <c r="C1089" s="289" t="s">
        <v>134</v>
      </c>
      <c r="D1089" s="289"/>
      <c r="E1089" s="289"/>
      <c r="F1089" s="289"/>
      <c r="G1089" s="289"/>
      <c r="H1089" s="289"/>
      <c r="I1089" s="56"/>
      <c r="J1089" s="57"/>
      <c r="K1089" s="39"/>
      <c r="L1089" s="39"/>
      <c r="M1089" s="196"/>
      <c r="N1089" s="74"/>
      <c r="O1089" s="39"/>
      <c r="P1089" s="39"/>
      <c r="Q1089" s="58"/>
    </row>
    <row r="1090" spans="1:18">
      <c r="A1090" s="285"/>
      <c r="B1090" s="285">
        <v>7</v>
      </c>
      <c r="C1090" s="290" t="s">
        <v>131</v>
      </c>
      <c r="D1090" s="290"/>
      <c r="E1090" s="290"/>
      <c r="F1090" s="290"/>
      <c r="G1090" s="290"/>
      <c r="H1090" s="290"/>
      <c r="I1090" s="54">
        <v>2</v>
      </c>
      <c r="J1090" s="55" t="s">
        <v>91</v>
      </c>
      <c r="K1090" s="36">
        <v>300000</v>
      </c>
      <c r="L1090" s="36">
        <f t="shared" ref="L1090" si="521">I1090*K1090</f>
        <v>600000</v>
      </c>
      <c r="M1090" s="195">
        <v>2</v>
      </c>
      <c r="N1090" s="72" t="s">
        <v>91</v>
      </c>
      <c r="O1090" s="36">
        <v>300000</v>
      </c>
      <c r="P1090" s="36">
        <f t="shared" ref="P1090" si="522">M1090*O1090</f>
        <v>600000</v>
      </c>
      <c r="Q1090" s="58"/>
    </row>
    <row r="1091" spans="1:18">
      <c r="A1091" s="37"/>
      <c r="B1091" s="52"/>
      <c r="C1091" s="289" t="s">
        <v>134</v>
      </c>
      <c r="D1091" s="289"/>
      <c r="E1091" s="289"/>
      <c r="F1091" s="289"/>
      <c r="G1091" s="289"/>
      <c r="H1091" s="289"/>
      <c r="I1091" s="56"/>
      <c r="J1091" s="57"/>
      <c r="K1091" s="39"/>
      <c r="L1091" s="39"/>
      <c r="M1091" s="196"/>
      <c r="N1091" s="74"/>
      <c r="O1091" s="39"/>
      <c r="P1091" s="39"/>
      <c r="Q1091" s="58"/>
    </row>
    <row r="1092" spans="1:18">
      <c r="A1092" s="285"/>
      <c r="B1092" s="285">
        <v>8</v>
      </c>
      <c r="C1092" s="290" t="s">
        <v>131</v>
      </c>
      <c r="D1092" s="290"/>
      <c r="E1092" s="290"/>
      <c r="F1092" s="290"/>
      <c r="G1092" s="290"/>
      <c r="H1092" s="290"/>
      <c r="I1092" s="54">
        <v>1</v>
      </c>
      <c r="J1092" s="55" t="s">
        <v>91</v>
      </c>
      <c r="K1092" s="36">
        <v>800000</v>
      </c>
      <c r="L1092" s="36">
        <f t="shared" ref="L1092" si="523">I1092*K1092</f>
        <v>800000</v>
      </c>
      <c r="M1092" s="195">
        <v>1</v>
      </c>
      <c r="N1092" s="72" t="s">
        <v>91</v>
      </c>
      <c r="O1092" s="36">
        <v>800000</v>
      </c>
      <c r="P1092" s="36">
        <f t="shared" ref="P1092" si="524">M1092*O1092</f>
        <v>800000</v>
      </c>
      <c r="Q1092" s="58"/>
    </row>
    <row r="1093" spans="1:18">
      <c r="A1093" s="37"/>
      <c r="B1093" s="52"/>
      <c r="C1093" s="289" t="s">
        <v>135</v>
      </c>
      <c r="D1093" s="289"/>
      <c r="E1093" s="289"/>
      <c r="F1093" s="289"/>
      <c r="G1093" s="289"/>
      <c r="H1093" s="289"/>
      <c r="I1093" s="56"/>
      <c r="J1093" s="57"/>
      <c r="K1093" s="39"/>
      <c r="L1093" s="39"/>
      <c r="M1093" s="196"/>
      <c r="N1093" s="74"/>
      <c r="O1093" s="39"/>
      <c r="P1093" s="39"/>
      <c r="Q1093" s="58"/>
    </row>
    <row r="1094" spans="1:18">
      <c r="A1094" s="285"/>
      <c r="B1094" s="285">
        <v>9</v>
      </c>
      <c r="C1094" s="290" t="s">
        <v>131</v>
      </c>
      <c r="D1094" s="290"/>
      <c r="E1094" s="290"/>
      <c r="F1094" s="290"/>
      <c r="G1094" s="290"/>
      <c r="H1094" s="290"/>
      <c r="I1094" s="54">
        <v>2</v>
      </c>
      <c r="J1094" s="55" t="s">
        <v>91</v>
      </c>
      <c r="K1094" s="36">
        <v>700000</v>
      </c>
      <c r="L1094" s="36">
        <f t="shared" ref="L1094" si="525">I1094*K1094</f>
        <v>1400000</v>
      </c>
      <c r="M1094" s="195">
        <v>2</v>
      </c>
      <c r="N1094" s="72" t="s">
        <v>91</v>
      </c>
      <c r="O1094" s="36">
        <v>700000</v>
      </c>
      <c r="P1094" s="36">
        <f t="shared" ref="P1094" si="526">M1094*O1094</f>
        <v>1400000</v>
      </c>
      <c r="Q1094" s="58"/>
    </row>
    <row r="1095" spans="1:18">
      <c r="A1095" s="37"/>
      <c r="B1095" s="52"/>
      <c r="C1095" s="289" t="s">
        <v>135</v>
      </c>
      <c r="D1095" s="289"/>
      <c r="E1095" s="289"/>
      <c r="F1095" s="289"/>
      <c r="G1095" s="289"/>
      <c r="H1095" s="289"/>
      <c r="I1095" s="56"/>
      <c r="J1095" s="57"/>
      <c r="K1095" s="39"/>
      <c r="L1095" s="39"/>
      <c r="M1095" s="196"/>
      <c r="N1095" s="74"/>
      <c r="O1095" s="39"/>
      <c r="P1095" s="39"/>
      <c r="Q1095" s="58"/>
    </row>
    <row r="1096" spans="1:18">
      <c r="A1096" s="285"/>
      <c r="B1096" s="285">
        <v>10</v>
      </c>
      <c r="C1096" s="290" t="s">
        <v>131</v>
      </c>
      <c r="D1096" s="290"/>
      <c r="E1096" s="290"/>
      <c r="F1096" s="290"/>
      <c r="G1096" s="290"/>
      <c r="H1096" s="290"/>
      <c r="I1096" s="54">
        <v>1</v>
      </c>
      <c r="J1096" s="55" t="s">
        <v>91</v>
      </c>
      <c r="K1096" s="36">
        <v>800000</v>
      </c>
      <c r="L1096" s="36">
        <f t="shared" ref="L1096" si="527">I1096*K1096</f>
        <v>800000</v>
      </c>
      <c r="M1096" s="195">
        <v>1</v>
      </c>
      <c r="N1096" s="72" t="s">
        <v>91</v>
      </c>
      <c r="O1096" s="36">
        <v>800000</v>
      </c>
      <c r="P1096" s="36">
        <f t="shared" ref="P1096" si="528">M1096*O1096</f>
        <v>800000</v>
      </c>
      <c r="Q1096" s="58"/>
    </row>
    <row r="1097" spans="1:18">
      <c r="A1097" s="37"/>
      <c r="B1097" s="52"/>
      <c r="C1097" s="289" t="s">
        <v>136</v>
      </c>
      <c r="D1097" s="289"/>
      <c r="E1097" s="289"/>
      <c r="F1097" s="289"/>
      <c r="G1097" s="289"/>
      <c r="H1097" s="289"/>
      <c r="I1097" s="56"/>
      <c r="J1097" s="57"/>
      <c r="K1097" s="39"/>
      <c r="L1097" s="39"/>
      <c r="M1097" s="196"/>
      <c r="N1097" s="74"/>
      <c r="O1097" s="39"/>
      <c r="P1097" s="39"/>
      <c r="Q1097" s="58"/>
    </row>
    <row r="1098" spans="1:18">
      <c r="A1098" s="285"/>
      <c r="B1098" s="285">
        <v>11</v>
      </c>
      <c r="C1098" s="290" t="s">
        <v>131</v>
      </c>
      <c r="D1098" s="290"/>
      <c r="E1098" s="290"/>
      <c r="F1098" s="290"/>
      <c r="G1098" s="290"/>
      <c r="H1098" s="290"/>
      <c r="I1098" s="54">
        <v>2</v>
      </c>
      <c r="J1098" s="55" t="s">
        <v>91</v>
      </c>
      <c r="K1098" s="36">
        <v>700000</v>
      </c>
      <c r="L1098" s="36">
        <f t="shared" ref="L1098" si="529">I1098*K1098</f>
        <v>1400000</v>
      </c>
      <c r="M1098" s="195">
        <v>2</v>
      </c>
      <c r="N1098" s="72" t="s">
        <v>91</v>
      </c>
      <c r="O1098" s="36">
        <v>700000</v>
      </c>
      <c r="P1098" s="36">
        <f t="shared" ref="P1098" si="530">M1098*O1098</f>
        <v>1400000</v>
      </c>
      <c r="Q1098" s="58">
        <f>SUM(P1080:P1098)</f>
        <v>8900000</v>
      </c>
      <c r="R1098" s="41">
        <f>+Q1098/2</f>
        <v>4450000</v>
      </c>
    </row>
    <row r="1099" spans="1:18">
      <c r="A1099" s="37"/>
      <c r="B1099" s="52"/>
      <c r="C1099" s="289" t="s">
        <v>136</v>
      </c>
      <c r="D1099" s="289"/>
      <c r="E1099" s="289"/>
      <c r="F1099" s="289"/>
      <c r="G1099" s="289"/>
      <c r="H1099" s="289"/>
      <c r="I1099" s="56"/>
      <c r="J1099" s="57"/>
      <c r="K1099" s="39"/>
      <c r="L1099" s="39"/>
      <c r="M1099" s="196"/>
      <c r="N1099" s="74"/>
      <c r="O1099" s="39"/>
      <c r="P1099" s="39"/>
      <c r="Q1099" s="58"/>
    </row>
    <row r="1100" spans="1:18">
      <c r="A1100" s="37"/>
      <c r="B1100" s="52"/>
      <c r="C1100" s="264"/>
      <c r="D1100" s="264"/>
      <c r="E1100" s="264"/>
      <c r="F1100" s="264"/>
      <c r="G1100" s="264"/>
      <c r="H1100" s="264"/>
      <c r="I1100" s="56"/>
      <c r="J1100" s="57"/>
      <c r="K1100" s="39"/>
      <c r="L1100" s="39"/>
      <c r="M1100" s="196"/>
      <c r="N1100" s="74"/>
      <c r="O1100" s="39"/>
      <c r="P1100" s="39"/>
      <c r="Q1100" s="58"/>
    </row>
    <row r="1101" spans="1:18">
      <c r="A1101" s="37"/>
      <c r="B1101" s="285">
        <v>1</v>
      </c>
      <c r="C1101" s="290" t="s">
        <v>129</v>
      </c>
      <c r="D1101" s="290"/>
      <c r="E1101" s="290"/>
      <c r="F1101" s="290"/>
      <c r="G1101" s="290"/>
      <c r="H1101" s="290"/>
      <c r="I1101" s="54">
        <v>6</v>
      </c>
      <c r="J1101" s="55" t="s">
        <v>70</v>
      </c>
      <c r="K1101" s="36">
        <v>400000</v>
      </c>
      <c r="L1101" s="36">
        <f>I1101*K1101</f>
        <v>2400000</v>
      </c>
      <c r="M1101" s="195">
        <v>12</v>
      </c>
      <c r="N1101" s="72" t="s">
        <v>70</v>
      </c>
      <c r="O1101" s="36">
        <v>400000</v>
      </c>
      <c r="P1101" s="36">
        <f>M1101*O1101</f>
        <v>4800000</v>
      </c>
      <c r="Q1101" s="58"/>
    </row>
    <row r="1102" spans="1:18">
      <c r="A1102" s="37"/>
      <c r="B1102" s="52"/>
      <c r="C1102" s="289" t="s">
        <v>130</v>
      </c>
      <c r="D1102" s="289"/>
      <c r="E1102" s="289"/>
      <c r="F1102" s="289"/>
      <c r="G1102" s="289"/>
      <c r="H1102" s="289"/>
      <c r="I1102" s="56"/>
      <c r="J1102" s="57"/>
      <c r="K1102" s="39"/>
      <c r="L1102" s="39"/>
      <c r="M1102" s="196"/>
      <c r="N1102" s="74"/>
      <c r="O1102" s="39"/>
      <c r="P1102" s="39"/>
      <c r="Q1102" s="58"/>
    </row>
    <row r="1103" spans="1:18">
      <c r="A1103" s="37"/>
      <c r="B1103" s="52"/>
      <c r="C1103" s="264"/>
      <c r="D1103" s="264"/>
      <c r="E1103" s="264"/>
      <c r="F1103" s="264"/>
      <c r="G1103" s="264"/>
      <c r="H1103" s="264"/>
      <c r="I1103" s="56"/>
      <c r="J1103" s="57"/>
      <c r="K1103" s="39"/>
      <c r="L1103" s="39"/>
      <c r="M1103" s="196"/>
      <c r="N1103" s="74"/>
      <c r="O1103" s="39"/>
      <c r="P1103" s="39"/>
      <c r="Q1103" s="58"/>
    </row>
    <row r="1104" spans="1:18">
      <c r="A1104" s="37"/>
      <c r="B1104" s="52">
        <v>2</v>
      </c>
      <c r="C1104" s="264" t="s">
        <v>979</v>
      </c>
      <c r="D1104" s="264"/>
      <c r="E1104" s="264"/>
      <c r="F1104" s="264"/>
      <c r="G1104" s="264"/>
      <c r="H1104" s="264"/>
      <c r="I1104" s="56"/>
      <c r="J1104" s="57"/>
      <c r="K1104" s="39"/>
      <c r="L1104" s="39"/>
      <c r="M1104" s="196">
        <v>2</v>
      </c>
      <c r="N1104" s="74" t="s">
        <v>635</v>
      </c>
      <c r="O1104" s="39">
        <v>1400000</v>
      </c>
      <c r="P1104" s="39">
        <f>+M1104*O1104</f>
        <v>2800000</v>
      </c>
      <c r="Q1104" s="58"/>
    </row>
    <row r="1105" spans="1:18">
      <c r="A1105" s="37"/>
      <c r="B1105" s="52"/>
      <c r="C1105" s="264"/>
      <c r="D1105" s="264"/>
      <c r="E1105" s="264"/>
      <c r="F1105" s="264"/>
      <c r="G1105" s="264"/>
      <c r="H1105" s="264"/>
      <c r="I1105" s="56"/>
      <c r="J1105" s="57"/>
      <c r="K1105" s="39"/>
      <c r="L1105" s="39"/>
      <c r="M1105" s="196">
        <v>12</v>
      </c>
      <c r="N1105" s="74" t="s">
        <v>70</v>
      </c>
      <c r="O1105" s="39">
        <v>150000</v>
      </c>
      <c r="P1105" s="39">
        <f>+M1105*O1105</f>
        <v>1800000</v>
      </c>
      <c r="Q1105" s="58">
        <f>SUM(P1101:P1105)</f>
        <v>9400000</v>
      </c>
      <c r="R1105" s="40">
        <f>+P1077-Q1105</f>
        <v>4300000</v>
      </c>
    </row>
    <row r="1106" spans="1:18">
      <c r="A1106" s="37"/>
      <c r="B1106" s="52"/>
      <c r="C1106" s="264"/>
      <c r="D1106" s="264"/>
      <c r="E1106" s="264"/>
      <c r="F1106" s="264"/>
      <c r="G1106" s="264"/>
      <c r="H1106" s="264"/>
      <c r="I1106" s="56"/>
      <c r="J1106" s="57"/>
      <c r="K1106" s="39"/>
      <c r="L1106" s="39"/>
      <c r="M1106" s="196"/>
      <c r="N1106" s="74"/>
      <c r="O1106" s="39"/>
      <c r="P1106" s="39"/>
      <c r="Q1106" s="58"/>
    </row>
    <row r="1107" spans="1:18">
      <c r="A1107" s="37"/>
      <c r="B1107" s="52"/>
      <c r="C1107" s="264"/>
      <c r="D1107" s="264"/>
      <c r="E1107" s="264"/>
      <c r="F1107" s="264"/>
      <c r="G1107" s="264"/>
      <c r="H1107" s="264"/>
      <c r="I1107" s="56"/>
      <c r="J1107" s="57"/>
      <c r="K1107" s="39"/>
      <c r="L1107" s="39"/>
      <c r="M1107" s="196"/>
      <c r="N1107" s="74"/>
      <c r="O1107" s="39"/>
      <c r="P1107" s="39"/>
      <c r="Q1107" s="58"/>
    </row>
    <row r="1108" spans="1:18">
      <c r="A1108" s="37"/>
      <c r="B1108" s="52"/>
      <c r="C1108" s="264"/>
      <c r="D1108" s="264"/>
      <c r="E1108" s="264"/>
      <c r="F1108" s="264"/>
      <c r="G1108" s="264"/>
      <c r="H1108" s="264"/>
      <c r="I1108" s="56"/>
      <c r="J1108" s="57"/>
      <c r="K1108" s="39"/>
      <c r="L1108" s="39"/>
      <c r="M1108" s="196"/>
      <c r="N1108" s="74"/>
      <c r="O1108" s="39"/>
      <c r="P1108" s="39"/>
      <c r="Q1108" s="58"/>
    </row>
    <row r="1109" spans="1:18">
      <c r="A1109" s="37"/>
      <c r="B1109" s="52"/>
      <c r="C1109" s="264"/>
      <c r="D1109" s="264"/>
      <c r="E1109" s="264"/>
      <c r="F1109" s="264"/>
      <c r="G1109" s="264"/>
      <c r="H1109" s="264"/>
      <c r="I1109" s="56"/>
      <c r="J1109" s="57"/>
      <c r="K1109" s="39"/>
      <c r="L1109" s="39"/>
      <c r="M1109" s="196"/>
      <c r="N1109" s="74"/>
      <c r="O1109" s="39"/>
      <c r="P1109" s="39"/>
      <c r="Q1109" s="58"/>
    </row>
    <row r="1110" spans="1:18">
      <c r="A1110" s="37"/>
      <c r="B1110" s="52"/>
      <c r="C1110" s="264"/>
      <c r="D1110" s="264"/>
      <c r="E1110" s="264"/>
      <c r="F1110" s="264"/>
      <c r="G1110" s="264"/>
      <c r="H1110" s="264"/>
      <c r="I1110" s="56"/>
      <c r="J1110" s="57"/>
      <c r="K1110" s="39"/>
      <c r="L1110" s="39"/>
      <c r="M1110" s="196"/>
      <c r="N1110" s="74"/>
      <c r="O1110" s="39"/>
      <c r="P1110" s="39"/>
      <c r="Q1110" s="58"/>
    </row>
    <row r="1111" spans="1:18">
      <c r="A1111" s="265" t="s">
        <v>782</v>
      </c>
      <c r="B1111" s="292" t="s">
        <v>783</v>
      </c>
      <c r="C1111" s="292"/>
      <c r="D1111" s="292"/>
      <c r="E1111" s="292"/>
      <c r="F1111" s="292"/>
      <c r="G1111" s="292"/>
      <c r="H1111" s="292"/>
      <c r="I1111" s="24"/>
      <c r="J1111" s="13"/>
      <c r="K1111" s="22"/>
      <c r="L1111" s="26">
        <f>+L1112+L1117</f>
        <v>937000000</v>
      </c>
      <c r="M1111" s="96"/>
      <c r="N1111" s="97"/>
      <c r="O1111" s="22"/>
      <c r="P1111" s="26">
        <f>+P1112+P1117</f>
        <v>817006000</v>
      </c>
      <c r="Q1111" s="58"/>
    </row>
    <row r="1112" spans="1:18">
      <c r="A1112" s="270" t="s">
        <v>784</v>
      </c>
      <c r="B1112" s="342" t="s">
        <v>785</v>
      </c>
      <c r="C1112" s="342"/>
      <c r="D1112" s="342"/>
      <c r="E1112" s="342"/>
      <c r="F1112" s="342"/>
      <c r="G1112" s="342"/>
      <c r="H1112" s="342"/>
      <c r="I1112" s="24"/>
      <c r="J1112" s="13"/>
      <c r="K1112" s="22"/>
      <c r="L1112" s="26">
        <f>SUM(L1113:L1116)</f>
        <v>787000000</v>
      </c>
      <c r="M1112" s="96"/>
      <c r="N1112" s="97"/>
      <c r="O1112" s="22"/>
      <c r="P1112" s="26">
        <f>SUM(P1113:P1116)</f>
        <v>687000000</v>
      </c>
      <c r="Q1112" s="58">
        <v>858266344</v>
      </c>
    </row>
    <row r="1113" spans="1:18">
      <c r="A1113" s="30"/>
      <c r="B1113" s="288">
        <v>1</v>
      </c>
      <c r="C1113" s="294" t="s">
        <v>786</v>
      </c>
      <c r="D1113" s="294"/>
      <c r="E1113" s="294"/>
      <c r="F1113" s="294"/>
      <c r="G1113" s="294"/>
      <c r="H1113" s="294"/>
      <c r="I1113" s="34">
        <v>12</v>
      </c>
      <c r="J1113" s="50" t="s">
        <v>691</v>
      </c>
      <c r="K1113" s="36">
        <v>51000000</v>
      </c>
      <c r="L1113" s="36">
        <f>I1113*K1113</f>
        <v>612000000</v>
      </c>
      <c r="M1113" s="189">
        <v>12</v>
      </c>
      <c r="N1113" s="193" t="s">
        <v>691</v>
      </c>
      <c r="O1113" s="36">
        <v>51000000</v>
      </c>
      <c r="P1113" s="36">
        <f>M1113*O1113</f>
        <v>612000000</v>
      </c>
      <c r="Q1113" s="58"/>
    </row>
    <row r="1114" spans="1:18">
      <c r="A1114" s="30"/>
      <c r="B1114" s="52"/>
      <c r="C1114" s="327" t="s">
        <v>883</v>
      </c>
      <c r="D1114" s="327"/>
      <c r="E1114" s="327"/>
      <c r="F1114" s="327"/>
      <c r="G1114" s="327"/>
      <c r="H1114" s="327"/>
      <c r="I1114" s="38"/>
      <c r="J1114" s="51"/>
      <c r="K1114" s="39"/>
      <c r="L1114" s="39"/>
      <c r="M1114" s="191"/>
      <c r="N1114" s="194"/>
      <c r="O1114" s="39"/>
      <c r="P1114" s="39"/>
      <c r="Q1114" s="58"/>
    </row>
    <row r="1115" spans="1:18">
      <c r="A1115" s="30"/>
      <c r="B1115" s="288">
        <v>2</v>
      </c>
      <c r="C1115" s="294" t="s">
        <v>786</v>
      </c>
      <c r="D1115" s="294"/>
      <c r="E1115" s="294"/>
      <c r="F1115" s="294"/>
      <c r="G1115" s="294"/>
      <c r="H1115" s="294"/>
      <c r="I1115" s="34">
        <v>1</v>
      </c>
      <c r="J1115" s="50" t="s">
        <v>635</v>
      </c>
      <c r="K1115" s="36">
        <f>135000000+40000000</f>
        <v>175000000</v>
      </c>
      <c r="L1115" s="36">
        <f>+I1115*K1115</f>
        <v>175000000</v>
      </c>
      <c r="M1115" s="189">
        <v>1</v>
      </c>
      <c r="N1115" s="193" t="s">
        <v>635</v>
      </c>
      <c r="O1115" s="36">
        <v>75000000</v>
      </c>
      <c r="P1115" s="36">
        <f>+M1115*O1115</f>
        <v>75000000</v>
      </c>
      <c r="Q1115" s="58"/>
    </row>
    <row r="1116" spans="1:18">
      <c r="A1116" s="30"/>
      <c r="B1116" s="52"/>
      <c r="C1116" s="327" t="s">
        <v>862</v>
      </c>
      <c r="D1116" s="327"/>
      <c r="E1116" s="327"/>
      <c r="F1116" s="327"/>
      <c r="G1116" s="327"/>
      <c r="H1116" s="327"/>
      <c r="I1116" s="38"/>
      <c r="J1116" s="51"/>
      <c r="K1116" s="39"/>
      <c r="L1116" s="39"/>
      <c r="M1116" s="191"/>
      <c r="N1116" s="194"/>
      <c r="O1116" s="39"/>
      <c r="P1116" s="39"/>
      <c r="Q1116" s="58"/>
    </row>
    <row r="1117" spans="1:18">
      <c r="A1117" s="269" t="s">
        <v>787</v>
      </c>
      <c r="B1117" s="321" t="s">
        <v>788</v>
      </c>
      <c r="C1117" s="321"/>
      <c r="D1117" s="321"/>
      <c r="E1117" s="321"/>
      <c r="F1117" s="321"/>
      <c r="G1117" s="321"/>
      <c r="H1117" s="321"/>
      <c r="I1117" s="24"/>
      <c r="J1117" s="18"/>
      <c r="K1117" s="22"/>
      <c r="L1117" s="26">
        <f>SUM(L1118:L1121)</f>
        <v>150000000</v>
      </c>
      <c r="M1117" s="96"/>
      <c r="N1117" s="206"/>
      <c r="O1117" s="22"/>
      <c r="P1117" s="26">
        <f>SUM(P1118:P1121)</f>
        <v>130006000</v>
      </c>
      <c r="Q1117" s="58">
        <v>124527000</v>
      </c>
    </row>
    <row r="1118" spans="1:18">
      <c r="A1118" s="285"/>
      <c r="B1118" s="288">
        <v>1</v>
      </c>
      <c r="C1118" s="291" t="s">
        <v>789</v>
      </c>
      <c r="D1118" s="291"/>
      <c r="E1118" s="291"/>
      <c r="F1118" s="291"/>
      <c r="G1118" s="291"/>
      <c r="H1118" s="291"/>
      <c r="I1118" s="34">
        <v>1</v>
      </c>
      <c r="J1118" s="50" t="s">
        <v>62</v>
      </c>
      <c r="K1118" s="36">
        <v>143000000</v>
      </c>
      <c r="L1118" s="36">
        <f>I1118*K1118</f>
        <v>143000000</v>
      </c>
      <c r="M1118" s="189">
        <v>1</v>
      </c>
      <c r="N1118" s="193" t="s">
        <v>62</v>
      </c>
      <c r="O1118" s="230">
        <f>140000000-16244000-750000</f>
        <v>123006000</v>
      </c>
      <c r="P1118" s="36">
        <f>M1118*O1118</f>
        <v>123006000</v>
      </c>
      <c r="Q1118" s="58"/>
    </row>
    <row r="1119" spans="1:18">
      <c r="A1119" s="52"/>
      <c r="B1119" s="52"/>
      <c r="C1119" s="289" t="s">
        <v>180</v>
      </c>
      <c r="D1119" s="289"/>
      <c r="E1119" s="289"/>
      <c r="F1119" s="289"/>
      <c r="G1119" s="289"/>
      <c r="H1119" s="289"/>
      <c r="I1119" s="42"/>
      <c r="J1119" s="51"/>
      <c r="K1119" s="39"/>
      <c r="L1119" s="39"/>
      <c r="M1119" s="192"/>
      <c r="N1119" s="194"/>
      <c r="O1119" s="39"/>
      <c r="P1119" s="39"/>
      <c r="Q1119" s="58"/>
    </row>
    <row r="1120" spans="1:18">
      <c r="A1120" s="285"/>
      <c r="B1120" s="288">
        <v>2</v>
      </c>
      <c r="C1120" s="291" t="s">
        <v>790</v>
      </c>
      <c r="D1120" s="291"/>
      <c r="E1120" s="291"/>
      <c r="F1120" s="291"/>
      <c r="G1120" s="291"/>
      <c r="H1120" s="291"/>
      <c r="I1120" s="34">
        <v>1</v>
      </c>
      <c r="J1120" s="50" t="s">
        <v>62</v>
      </c>
      <c r="K1120" s="36">
        <v>7000000</v>
      </c>
      <c r="L1120" s="36">
        <f>I1120*K1120</f>
        <v>7000000</v>
      </c>
      <c r="M1120" s="189">
        <v>1</v>
      </c>
      <c r="N1120" s="193" t="s">
        <v>62</v>
      </c>
      <c r="O1120" s="36">
        <v>7000000</v>
      </c>
      <c r="P1120" s="36">
        <f>M1120*O1120</f>
        <v>7000000</v>
      </c>
      <c r="Q1120" s="58"/>
    </row>
    <row r="1121" spans="1:17">
      <c r="A1121" s="52"/>
      <c r="B1121" s="52"/>
      <c r="C1121" s="289" t="s">
        <v>791</v>
      </c>
      <c r="D1121" s="289"/>
      <c r="E1121" s="289"/>
      <c r="F1121" s="289"/>
      <c r="G1121" s="289"/>
      <c r="H1121" s="289"/>
      <c r="I1121" s="38"/>
      <c r="J1121" s="51"/>
      <c r="K1121" s="39"/>
      <c r="L1121" s="39"/>
      <c r="M1121" s="191"/>
      <c r="N1121" s="194"/>
      <c r="O1121" s="39"/>
      <c r="P1121" s="39"/>
      <c r="Q1121" s="58"/>
    </row>
    <row r="1122" spans="1:17">
      <c r="A1122" s="265" t="s">
        <v>792</v>
      </c>
      <c r="B1122" s="292" t="s">
        <v>793</v>
      </c>
      <c r="C1122" s="292"/>
      <c r="D1122" s="292"/>
      <c r="E1122" s="292"/>
      <c r="F1122" s="292"/>
      <c r="G1122" s="292"/>
      <c r="H1122" s="292"/>
      <c r="I1122" s="24"/>
      <c r="J1122" s="18"/>
      <c r="K1122" s="22"/>
      <c r="L1122" s="26">
        <f>+L1123+L1126+L1139+L1150+L1161</f>
        <v>2267840000</v>
      </c>
      <c r="M1122" s="96"/>
      <c r="N1122" s="206"/>
      <c r="O1122" s="22"/>
      <c r="P1122" s="26">
        <f>+P1123+P1126+P1139+P1150</f>
        <v>2278546000</v>
      </c>
      <c r="Q1122" s="58"/>
    </row>
    <row r="1123" spans="1:17">
      <c r="A1123" s="265" t="s">
        <v>794</v>
      </c>
      <c r="B1123" s="321" t="s">
        <v>795</v>
      </c>
      <c r="C1123" s="321"/>
      <c r="D1123" s="321"/>
      <c r="E1123" s="321"/>
      <c r="F1123" s="321"/>
      <c r="G1123" s="321"/>
      <c r="H1123" s="321"/>
      <c r="I1123" s="24"/>
      <c r="J1123" s="18"/>
      <c r="K1123" s="22"/>
      <c r="L1123" s="26">
        <f>SUM(L1124:L1125)</f>
        <v>2000000</v>
      </c>
      <c r="M1123" s="96"/>
      <c r="N1123" s="206"/>
      <c r="O1123" s="22"/>
      <c r="P1123" s="26">
        <f>SUM(P1124:P1125)</f>
        <v>2000000</v>
      </c>
      <c r="Q1123" s="58">
        <v>0</v>
      </c>
    </row>
    <row r="1124" spans="1:17">
      <c r="A1124" s="285"/>
      <c r="B1124" s="288">
        <v>1</v>
      </c>
      <c r="C1124" s="291" t="s">
        <v>796</v>
      </c>
      <c r="D1124" s="291"/>
      <c r="E1124" s="291"/>
      <c r="F1124" s="291"/>
      <c r="G1124" s="291"/>
      <c r="H1124" s="291"/>
      <c r="I1124" s="42">
        <v>1</v>
      </c>
      <c r="J1124" s="89" t="s">
        <v>797</v>
      </c>
      <c r="K1124" s="43">
        <v>2000000</v>
      </c>
      <c r="L1124" s="43">
        <f>I1124*K1124</f>
        <v>2000000</v>
      </c>
      <c r="M1124" s="192">
        <v>1</v>
      </c>
      <c r="N1124" s="199" t="s">
        <v>797</v>
      </c>
      <c r="O1124" s="43">
        <v>2000000</v>
      </c>
      <c r="P1124" s="43">
        <f>M1124*O1124</f>
        <v>2000000</v>
      </c>
      <c r="Q1124" s="58"/>
    </row>
    <row r="1125" spans="1:17">
      <c r="A1125" s="52"/>
      <c r="B1125" s="52"/>
      <c r="C1125" s="289" t="s">
        <v>798</v>
      </c>
      <c r="D1125" s="289"/>
      <c r="E1125" s="289"/>
      <c r="F1125" s="289"/>
      <c r="G1125" s="289"/>
      <c r="H1125" s="289"/>
      <c r="I1125" s="38"/>
      <c r="J1125" s="51"/>
      <c r="K1125" s="39"/>
      <c r="L1125" s="39"/>
      <c r="M1125" s="191"/>
      <c r="N1125" s="194"/>
      <c r="O1125" s="39"/>
      <c r="P1125" s="39"/>
      <c r="Q1125" s="58"/>
    </row>
    <row r="1126" spans="1:17">
      <c r="A1126" s="265" t="s">
        <v>799</v>
      </c>
      <c r="B1126" s="321" t="s">
        <v>800</v>
      </c>
      <c r="C1126" s="321"/>
      <c r="D1126" s="321"/>
      <c r="E1126" s="321"/>
      <c r="F1126" s="321"/>
      <c r="G1126" s="321"/>
      <c r="H1126" s="321"/>
      <c r="I1126" s="24"/>
      <c r="J1126" s="18"/>
      <c r="K1126" s="22"/>
      <c r="L1126" s="26">
        <f>SUM(L1127:L1138)</f>
        <v>64450000</v>
      </c>
      <c r="M1126" s="96"/>
      <c r="N1126" s="206"/>
      <c r="O1126" s="22"/>
      <c r="P1126" s="26">
        <f>SUM(P1127:P1138)</f>
        <v>78656000</v>
      </c>
      <c r="Q1126" s="58">
        <v>72327588</v>
      </c>
    </row>
    <row r="1127" spans="1:17">
      <c r="A1127" s="274"/>
      <c r="B1127" s="288">
        <v>1</v>
      </c>
      <c r="C1127" s="291" t="s">
        <v>801</v>
      </c>
      <c r="D1127" s="291"/>
      <c r="E1127" s="291"/>
      <c r="F1127" s="291"/>
      <c r="G1127" s="291"/>
      <c r="H1127" s="291"/>
      <c r="I1127" s="34">
        <v>2</v>
      </c>
      <c r="J1127" s="50" t="s">
        <v>182</v>
      </c>
      <c r="K1127" s="36">
        <v>500000</v>
      </c>
      <c r="L1127" s="36">
        <f>+I1127*K1127</f>
        <v>1000000</v>
      </c>
      <c r="M1127" s="189">
        <v>2</v>
      </c>
      <c r="N1127" s="193" t="s">
        <v>182</v>
      </c>
      <c r="O1127" s="36">
        <v>500000</v>
      </c>
      <c r="P1127" s="36">
        <f>+M1127*O1127</f>
        <v>1000000</v>
      </c>
      <c r="Q1127" s="58"/>
    </row>
    <row r="1128" spans="1:17">
      <c r="A1128" s="30"/>
      <c r="B1128" s="52"/>
      <c r="C1128" s="289" t="s">
        <v>180</v>
      </c>
      <c r="D1128" s="289"/>
      <c r="E1128" s="289"/>
      <c r="F1128" s="289"/>
      <c r="G1128" s="289"/>
      <c r="H1128" s="289"/>
      <c r="I1128" s="38"/>
      <c r="J1128" s="51"/>
      <c r="K1128" s="39"/>
      <c r="L1128" s="39"/>
      <c r="M1128" s="191"/>
      <c r="N1128" s="194"/>
      <c r="O1128" s="39"/>
      <c r="P1128" s="39"/>
      <c r="Q1128" s="58"/>
    </row>
    <row r="1129" spans="1:17">
      <c r="A1129" s="274"/>
      <c r="B1129" s="288">
        <v>2</v>
      </c>
      <c r="C1129" s="291" t="s">
        <v>802</v>
      </c>
      <c r="D1129" s="291"/>
      <c r="E1129" s="291"/>
      <c r="F1129" s="291"/>
      <c r="G1129" s="291"/>
      <c r="H1129" s="291"/>
      <c r="I1129" s="42">
        <v>100</v>
      </c>
      <c r="J1129" s="89" t="s">
        <v>615</v>
      </c>
      <c r="K1129" s="43">
        <v>25000</v>
      </c>
      <c r="L1129" s="43">
        <f>+I1129*K1129</f>
        <v>2500000</v>
      </c>
      <c r="M1129" s="192">
        <v>100</v>
      </c>
      <c r="N1129" s="199" t="s">
        <v>615</v>
      </c>
      <c r="O1129" s="43">
        <v>25000</v>
      </c>
      <c r="P1129" s="43">
        <f>+M1129*O1129</f>
        <v>2500000</v>
      </c>
      <c r="Q1129" s="58"/>
    </row>
    <row r="1130" spans="1:17">
      <c r="A1130" s="30"/>
      <c r="B1130" s="52"/>
      <c r="C1130" s="289" t="s">
        <v>180</v>
      </c>
      <c r="D1130" s="289"/>
      <c r="E1130" s="289"/>
      <c r="F1130" s="289"/>
      <c r="G1130" s="289"/>
      <c r="H1130" s="289"/>
      <c r="I1130" s="38"/>
      <c r="J1130" s="51"/>
      <c r="K1130" s="39"/>
      <c r="L1130" s="39"/>
      <c r="M1130" s="191"/>
      <c r="N1130" s="194"/>
      <c r="O1130" s="39"/>
      <c r="P1130" s="39"/>
      <c r="Q1130" s="58"/>
    </row>
    <row r="1131" spans="1:17">
      <c r="A1131" s="274"/>
      <c r="B1131" s="288">
        <v>3</v>
      </c>
      <c r="C1131" s="291" t="s">
        <v>803</v>
      </c>
      <c r="D1131" s="291"/>
      <c r="E1131" s="291"/>
      <c r="F1131" s="291"/>
      <c r="G1131" s="291"/>
      <c r="H1131" s="291"/>
      <c r="I1131" s="42">
        <v>1</v>
      </c>
      <c r="J1131" s="89" t="s">
        <v>635</v>
      </c>
      <c r="K1131" s="43">
        <v>2550000</v>
      </c>
      <c r="L1131" s="43">
        <f>I1131*K1131</f>
        <v>2550000</v>
      </c>
      <c r="M1131" s="192">
        <v>1</v>
      </c>
      <c r="N1131" s="199" t="s">
        <v>635</v>
      </c>
      <c r="O1131" s="43">
        <v>2550000</v>
      </c>
      <c r="P1131" s="43">
        <f>M1131*O1131</f>
        <v>2550000</v>
      </c>
      <c r="Q1131" s="58"/>
    </row>
    <row r="1132" spans="1:17">
      <c r="A1132" s="30"/>
      <c r="B1132" s="52"/>
      <c r="C1132" s="289" t="s">
        <v>180</v>
      </c>
      <c r="D1132" s="289"/>
      <c r="E1132" s="289"/>
      <c r="F1132" s="289"/>
      <c r="G1132" s="289"/>
      <c r="H1132" s="289"/>
      <c r="I1132" s="38"/>
      <c r="J1132" s="51"/>
      <c r="K1132" s="39"/>
      <c r="L1132" s="39"/>
      <c r="M1132" s="191"/>
      <c r="N1132" s="194"/>
      <c r="O1132" s="39"/>
      <c r="P1132" s="39"/>
      <c r="Q1132" s="58"/>
    </row>
    <row r="1133" spans="1:17">
      <c r="A1133" s="274"/>
      <c r="B1133" s="288">
        <v>4</v>
      </c>
      <c r="C1133" s="291" t="s">
        <v>804</v>
      </c>
      <c r="D1133" s="291"/>
      <c r="E1133" s="291"/>
      <c r="F1133" s="291"/>
      <c r="G1133" s="291"/>
      <c r="H1133" s="291"/>
      <c r="I1133" s="42">
        <v>100</v>
      </c>
      <c r="J1133" s="89" t="s">
        <v>182</v>
      </c>
      <c r="K1133" s="43">
        <v>1500</v>
      </c>
      <c r="L1133" s="43">
        <f>I1133*K1133</f>
        <v>150000</v>
      </c>
      <c r="M1133" s="192">
        <v>100</v>
      </c>
      <c r="N1133" s="199" t="s">
        <v>182</v>
      </c>
      <c r="O1133" s="43">
        <v>1500</v>
      </c>
      <c r="P1133" s="43">
        <f>M1133*O1133</f>
        <v>150000</v>
      </c>
      <c r="Q1133" s="58"/>
    </row>
    <row r="1134" spans="1:17">
      <c r="A1134" s="30"/>
      <c r="B1134" s="52"/>
      <c r="C1134" s="289" t="s">
        <v>180</v>
      </c>
      <c r="D1134" s="289"/>
      <c r="E1134" s="289"/>
      <c r="F1134" s="289"/>
      <c r="G1134" s="289"/>
      <c r="H1134" s="289"/>
      <c r="I1134" s="38"/>
      <c r="J1134" s="51"/>
      <c r="K1134" s="39"/>
      <c r="L1134" s="39"/>
      <c r="M1134" s="191"/>
      <c r="N1134" s="194"/>
      <c r="O1134" s="39"/>
      <c r="P1134" s="39"/>
      <c r="Q1134" s="58"/>
    </row>
    <row r="1135" spans="1:17">
      <c r="A1135" s="30"/>
      <c r="B1135" s="288">
        <v>5</v>
      </c>
      <c r="C1135" s="291" t="s">
        <v>860</v>
      </c>
      <c r="D1135" s="291"/>
      <c r="E1135" s="291"/>
      <c r="F1135" s="291"/>
      <c r="G1135" s="291"/>
      <c r="H1135" s="291"/>
      <c r="I1135" s="42">
        <v>10</v>
      </c>
      <c r="J1135" s="89" t="s">
        <v>691</v>
      </c>
      <c r="K1135" s="43">
        <v>4800000</v>
      </c>
      <c r="L1135" s="43">
        <f>I1135*K1135</f>
        <v>48000000</v>
      </c>
      <c r="M1135" s="192">
        <v>12</v>
      </c>
      <c r="N1135" s="199" t="s">
        <v>691</v>
      </c>
      <c r="O1135" s="43">
        <v>5013000</v>
      </c>
      <c r="P1135" s="43">
        <f>M1135*O1135</f>
        <v>60156000</v>
      </c>
      <c r="Q1135" s="58"/>
    </row>
    <row r="1136" spans="1:17">
      <c r="A1136" s="30"/>
      <c r="B1136" s="52"/>
      <c r="C1136" s="289" t="s">
        <v>180</v>
      </c>
      <c r="D1136" s="289"/>
      <c r="E1136" s="289"/>
      <c r="F1136" s="289"/>
      <c r="G1136" s="289"/>
      <c r="H1136" s="289"/>
      <c r="I1136" s="38"/>
      <c r="J1136" s="51"/>
      <c r="K1136" s="39"/>
      <c r="L1136" s="39"/>
      <c r="M1136" s="191"/>
      <c r="N1136" s="194"/>
      <c r="O1136" s="39"/>
      <c r="P1136" s="39"/>
      <c r="Q1136" s="58"/>
    </row>
    <row r="1137" spans="1:17">
      <c r="A1137" s="30"/>
      <c r="B1137" s="288">
        <v>6</v>
      </c>
      <c r="C1137" s="304" t="s">
        <v>805</v>
      </c>
      <c r="D1137" s="305"/>
      <c r="E1137" s="305"/>
      <c r="F1137" s="305"/>
      <c r="G1137" s="305"/>
      <c r="H1137" s="305"/>
      <c r="I1137" s="42">
        <v>10</v>
      </c>
      <c r="J1137" s="89" t="s">
        <v>691</v>
      </c>
      <c r="K1137" s="43">
        <v>1025000</v>
      </c>
      <c r="L1137" s="43">
        <f>I1137*K1137</f>
        <v>10250000</v>
      </c>
      <c r="M1137" s="192">
        <v>12</v>
      </c>
      <c r="N1137" s="199" t="s">
        <v>691</v>
      </c>
      <c r="O1137" s="43">
        <v>1025000</v>
      </c>
      <c r="P1137" s="43">
        <f>M1137*O1137</f>
        <v>12300000</v>
      </c>
      <c r="Q1137" s="58"/>
    </row>
    <row r="1138" spans="1:17">
      <c r="A1138" s="63"/>
      <c r="B1138" s="52"/>
      <c r="C1138" s="325" t="s">
        <v>180</v>
      </c>
      <c r="D1138" s="326"/>
      <c r="E1138" s="326"/>
      <c r="F1138" s="326"/>
      <c r="G1138" s="326"/>
      <c r="H1138" s="326"/>
      <c r="I1138" s="38"/>
      <c r="J1138" s="51"/>
      <c r="K1138" s="39"/>
      <c r="L1138" s="39"/>
      <c r="M1138" s="191"/>
      <c r="N1138" s="194"/>
      <c r="O1138" s="39"/>
      <c r="P1138" s="39"/>
      <c r="Q1138" s="58"/>
    </row>
    <row r="1139" spans="1:17">
      <c r="A1139" s="268" t="s">
        <v>806</v>
      </c>
      <c r="B1139" s="383" t="s">
        <v>807</v>
      </c>
      <c r="C1139" s="321"/>
      <c r="D1139" s="321"/>
      <c r="E1139" s="321"/>
      <c r="F1139" s="321"/>
      <c r="G1139" s="321"/>
      <c r="H1139" s="321"/>
      <c r="I1139" s="24"/>
      <c r="J1139" s="24"/>
      <c r="K1139" s="32"/>
      <c r="L1139" s="94">
        <f>SUM(L1140:L1149)</f>
        <v>5190000</v>
      </c>
      <c r="M1139" s="96"/>
      <c r="N1139" s="96"/>
      <c r="O1139" s="32"/>
      <c r="P1139" s="94">
        <f>SUM(P1140:P1149)</f>
        <v>5190000</v>
      </c>
      <c r="Q1139" s="58">
        <v>0</v>
      </c>
    </row>
    <row r="1140" spans="1:17">
      <c r="A1140" s="274"/>
      <c r="B1140" s="288">
        <v>1</v>
      </c>
      <c r="C1140" s="291" t="s">
        <v>808</v>
      </c>
      <c r="D1140" s="291"/>
      <c r="E1140" s="291"/>
      <c r="F1140" s="291"/>
      <c r="G1140" s="291"/>
      <c r="H1140" s="291"/>
      <c r="I1140" s="34">
        <v>80</v>
      </c>
      <c r="J1140" s="89" t="s">
        <v>182</v>
      </c>
      <c r="K1140" s="36">
        <v>2000</v>
      </c>
      <c r="L1140" s="36">
        <f>I1140*K1140</f>
        <v>160000</v>
      </c>
      <c r="M1140" s="189">
        <v>80</v>
      </c>
      <c r="N1140" s="199" t="s">
        <v>182</v>
      </c>
      <c r="O1140" s="36">
        <v>2000</v>
      </c>
      <c r="P1140" s="36">
        <f>M1140*O1140</f>
        <v>160000</v>
      </c>
      <c r="Q1140" s="58"/>
    </row>
    <row r="1141" spans="1:17">
      <c r="A1141" s="30"/>
      <c r="B1141" s="52"/>
      <c r="C1141" s="289" t="s">
        <v>809</v>
      </c>
      <c r="D1141" s="289"/>
      <c r="E1141" s="289"/>
      <c r="F1141" s="289"/>
      <c r="G1141" s="289"/>
      <c r="H1141" s="289"/>
      <c r="I1141" s="38"/>
      <c r="J1141" s="38"/>
      <c r="K1141" s="39"/>
      <c r="L1141" s="39"/>
      <c r="M1141" s="191"/>
      <c r="N1141" s="191"/>
      <c r="O1141" s="39"/>
      <c r="P1141" s="39"/>
      <c r="Q1141" s="58"/>
    </row>
    <row r="1142" spans="1:17">
      <c r="A1142" s="274"/>
      <c r="B1142" s="288">
        <v>2</v>
      </c>
      <c r="C1142" s="291" t="s">
        <v>808</v>
      </c>
      <c r="D1142" s="291"/>
      <c r="E1142" s="291"/>
      <c r="F1142" s="291"/>
      <c r="G1142" s="291"/>
      <c r="H1142" s="291"/>
      <c r="I1142" s="34">
        <v>100</v>
      </c>
      <c r="J1142" s="89" t="s">
        <v>182</v>
      </c>
      <c r="K1142" s="36">
        <v>20000</v>
      </c>
      <c r="L1142" s="36">
        <f>I1142*K1142</f>
        <v>2000000</v>
      </c>
      <c r="M1142" s="189">
        <v>100</v>
      </c>
      <c r="N1142" s="199" t="s">
        <v>182</v>
      </c>
      <c r="O1142" s="36">
        <v>20000</v>
      </c>
      <c r="P1142" s="36">
        <f>M1142*O1142</f>
        <v>2000000</v>
      </c>
      <c r="Q1142" s="58"/>
    </row>
    <row r="1143" spans="1:17">
      <c r="A1143" s="30"/>
      <c r="B1143" s="52"/>
      <c r="C1143" s="289" t="s">
        <v>810</v>
      </c>
      <c r="D1143" s="289"/>
      <c r="E1143" s="289"/>
      <c r="F1143" s="289"/>
      <c r="G1143" s="289"/>
      <c r="H1143" s="289"/>
      <c r="I1143" s="38"/>
      <c r="J1143" s="38"/>
      <c r="K1143" s="39"/>
      <c r="L1143" s="39"/>
      <c r="M1143" s="191"/>
      <c r="N1143" s="191"/>
      <c r="O1143" s="39"/>
      <c r="P1143" s="39"/>
      <c r="Q1143" s="58"/>
    </row>
    <row r="1144" spans="1:17">
      <c r="A1144" s="274"/>
      <c r="B1144" s="285">
        <v>3</v>
      </c>
      <c r="C1144" s="290" t="s">
        <v>811</v>
      </c>
      <c r="D1144" s="290"/>
      <c r="E1144" s="290"/>
      <c r="F1144" s="290"/>
      <c r="G1144" s="290"/>
      <c r="H1144" s="290"/>
      <c r="I1144" s="34">
        <v>10</v>
      </c>
      <c r="J1144" s="89" t="s">
        <v>182</v>
      </c>
      <c r="K1144" s="36">
        <v>23000</v>
      </c>
      <c r="L1144" s="36">
        <f>I1144*K1144</f>
        <v>230000</v>
      </c>
      <c r="M1144" s="189">
        <v>10</v>
      </c>
      <c r="N1144" s="199" t="s">
        <v>182</v>
      </c>
      <c r="O1144" s="36">
        <v>23000</v>
      </c>
      <c r="P1144" s="36">
        <f>M1144*O1144</f>
        <v>230000</v>
      </c>
      <c r="Q1144" s="58"/>
    </row>
    <row r="1145" spans="1:17">
      <c r="A1145" s="30"/>
      <c r="B1145" s="52"/>
      <c r="C1145" s="289" t="s">
        <v>337</v>
      </c>
      <c r="D1145" s="289"/>
      <c r="E1145" s="289"/>
      <c r="F1145" s="289"/>
      <c r="G1145" s="289"/>
      <c r="H1145" s="289"/>
      <c r="I1145" s="38"/>
      <c r="J1145" s="38"/>
      <c r="K1145" s="39"/>
      <c r="L1145" s="39"/>
      <c r="M1145" s="191"/>
      <c r="N1145" s="191"/>
      <c r="O1145" s="39"/>
      <c r="P1145" s="39"/>
      <c r="Q1145" s="58"/>
    </row>
    <row r="1146" spans="1:17">
      <c r="A1146" s="274"/>
      <c r="B1146" s="288">
        <v>4</v>
      </c>
      <c r="C1146" s="291" t="s">
        <v>812</v>
      </c>
      <c r="D1146" s="291"/>
      <c r="E1146" s="291"/>
      <c r="F1146" s="291"/>
      <c r="G1146" s="291"/>
      <c r="H1146" s="291"/>
      <c r="I1146" s="34">
        <v>5</v>
      </c>
      <c r="J1146" s="89" t="s">
        <v>182</v>
      </c>
      <c r="K1146" s="36">
        <v>60000</v>
      </c>
      <c r="L1146" s="36">
        <f>I1146*K1146</f>
        <v>300000</v>
      </c>
      <c r="M1146" s="189">
        <v>5</v>
      </c>
      <c r="N1146" s="199" t="s">
        <v>182</v>
      </c>
      <c r="O1146" s="36">
        <v>60000</v>
      </c>
      <c r="P1146" s="36">
        <f>M1146*O1146</f>
        <v>300000</v>
      </c>
      <c r="Q1146" s="58"/>
    </row>
    <row r="1147" spans="1:17">
      <c r="A1147" s="37"/>
      <c r="B1147" s="52"/>
      <c r="C1147" s="289" t="s">
        <v>813</v>
      </c>
      <c r="D1147" s="289"/>
      <c r="E1147" s="289"/>
      <c r="F1147" s="289"/>
      <c r="G1147" s="289"/>
      <c r="H1147" s="289"/>
      <c r="I1147" s="38"/>
      <c r="J1147" s="38"/>
      <c r="K1147" s="39"/>
      <c r="L1147" s="39"/>
      <c r="M1147" s="191"/>
      <c r="N1147" s="191"/>
      <c r="O1147" s="39"/>
      <c r="P1147" s="39"/>
      <c r="Q1147" s="58"/>
    </row>
    <row r="1148" spans="1:17">
      <c r="A1148" s="285"/>
      <c r="B1148" s="288">
        <v>5</v>
      </c>
      <c r="C1148" s="291" t="s">
        <v>814</v>
      </c>
      <c r="D1148" s="291"/>
      <c r="E1148" s="291"/>
      <c r="F1148" s="291"/>
      <c r="G1148" s="291"/>
      <c r="H1148" s="291"/>
      <c r="I1148" s="34">
        <v>1</v>
      </c>
      <c r="J1148" s="50" t="s">
        <v>635</v>
      </c>
      <c r="K1148" s="36">
        <v>2500000</v>
      </c>
      <c r="L1148" s="36">
        <f>I1148*K1148</f>
        <v>2500000</v>
      </c>
      <c r="M1148" s="189">
        <v>1</v>
      </c>
      <c r="N1148" s="193" t="s">
        <v>635</v>
      </c>
      <c r="O1148" s="36">
        <v>2500000</v>
      </c>
      <c r="P1148" s="36">
        <f>M1148*O1148</f>
        <v>2500000</v>
      </c>
      <c r="Q1148" s="58"/>
    </row>
    <row r="1149" spans="1:17">
      <c r="A1149" s="37"/>
      <c r="B1149" s="52"/>
      <c r="C1149" s="289" t="s">
        <v>180</v>
      </c>
      <c r="D1149" s="289"/>
      <c r="E1149" s="289"/>
      <c r="F1149" s="289"/>
      <c r="G1149" s="289"/>
      <c r="H1149" s="289"/>
      <c r="I1149" s="38"/>
      <c r="J1149" s="38"/>
      <c r="K1149" s="39"/>
      <c r="L1149" s="39"/>
      <c r="M1149" s="191"/>
      <c r="N1149" s="191"/>
      <c r="O1149" s="39"/>
      <c r="P1149" s="39"/>
      <c r="Q1149" s="58"/>
    </row>
    <row r="1150" spans="1:17">
      <c r="A1150" s="265" t="s">
        <v>815</v>
      </c>
      <c r="B1150" s="321" t="s">
        <v>816</v>
      </c>
      <c r="C1150" s="321"/>
      <c r="D1150" s="321"/>
      <c r="E1150" s="321"/>
      <c r="F1150" s="321"/>
      <c r="G1150" s="321"/>
      <c r="H1150" s="321"/>
      <c r="I1150" s="24"/>
      <c r="J1150" s="13"/>
      <c r="K1150" s="22"/>
      <c r="L1150" s="26">
        <f>SUM(L1151:L1160)</f>
        <v>2196200000</v>
      </c>
      <c r="M1150" s="96"/>
      <c r="N1150" s="97"/>
      <c r="O1150" s="22"/>
      <c r="P1150" s="26">
        <f>SUM(P1151:P1160)</f>
        <v>2192700000</v>
      </c>
      <c r="Q1150" s="58">
        <v>3247042600</v>
      </c>
    </row>
    <row r="1151" spans="1:17">
      <c r="A1151" s="288"/>
      <c r="B1151" s="288">
        <v>1</v>
      </c>
      <c r="C1151" s="291" t="s">
        <v>817</v>
      </c>
      <c r="D1151" s="291"/>
      <c r="E1151" s="291"/>
      <c r="F1151" s="291"/>
      <c r="G1151" s="291"/>
      <c r="H1151" s="291"/>
      <c r="I1151" s="34">
        <v>75</v>
      </c>
      <c r="J1151" s="50" t="s">
        <v>818</v>
      </c>
      <c r="K1151" s="36">
        <v>1600000</v>
      </c>
      <c r="L1151" s="36">
        <f>I1151*K1151</f>
        <v>120000000</v>
      </c>
      <c r="M1151" s="189">
        <v>36</v>
      </c>
      <c r="N1151" s="193" t="s">
        <v>818</v>
      </c>
      <c r="O1151" s="36">
        <v>1600000</v>
      </c>
      <c r="P1151" s="36">
        <f>M1151*O1151</f>
        <v>57600000</v>
      </c>
      <c r="Q1151" s="58"/>
    </row>
    <row r="1152" spans="1:17">
      <c r="A1152" s="37"/>
      <c r="B1152" s="52"/>
      <c r="C1152" s="289" t="s">
        <v>820</v>
      </c>
      <c r="D1152" s="289"/>
      <c r="E1152" s="289"/>
      <c r="F1152" s="289"/>
      <c r="G1152" s="289"/>
      <c r="H1152" s="289"/>
      <c r="I1152" s="38"/>
      <c r="J1152" s="51"/>
      <c r="K1152" s="39"/>
      <c r="L1152" s="39"/>
      <c r="M1152" s="191"/>
      <c r="N1152" s="194"/>
      <c r="O1152" s="39"/>
      <c r="P1152" s="39"/>
      <c r="Q1152" s="58"/>
    </row>
    <row r="1153" spans="1:19">
      <c r="A1153" s="285"/>
      <c r="B1153" s="288">
        <v>2</v>
      </c>
      <c r="C1153" s="291" t="s">
        <v>819</v>
      </c>
      <c r="D1153" s="291"/>
      <c r="E1153" s="291"/>
      <c r="F1153" s="291"/>
      <c r="G1153" s="291"/>
      <c r="H1153" s="291"/>
      <c r="I1153" s="42">
        <v>432</v>
      </c>
      <c r="J1153" s="89" t="s">
        <v>818</v>
      </c>
      <c r="K1153" s="43">
        <v>1600000</v>
      </c>
      <c r="L1153" s="43">
        <f>I1153*K1153</f>
        <v>691200000</v>
      </c>
      <c r="M1153" s="192">
        <v>395</v>
      </c>
      <c r="N1153" s="199" t="s">
        <v>818</v>
      </c>
      <c r="O1153" s="43">
        <v>1600000</v>
      </c>
      <c r="P1153" s="43">
        <f>M1153*O1153</f>
        <v>632000000</v>
      </c>
      <c r="Q1153" s="58"/>
    </row>
    <row r="1154" spans="1:19">
      <c r="A1154" s="37"/>
      <c r="B1154" s="52"/>
      <c r="C1154" s="289" t="s">
        <v>906</v>
      </c>
      <c r="D1154" s="289"/>
      <c r="E1154" s="289"/>
      <c r="F1154" s="289"/>
      <c r="G1154" s="289"/>
      <c r="H1154" s="289"/>
      <c r="I1154" s="38"/>
      <c r="J1154" s="51"/>
      <c r="K1154" s="39"/>
      <c r="L1154" s="39"/>
      <c r="M1154" s="191"/>
      <c r="N1154" s="194"/>
      <c r="O1154" s="39"/>
      <c r="P1154" s="39"/>
      <c r="Q1154" s="58"/>
    </row>
    <row r="1155" spans="1:19">
      <c r="A1155" s="285"/>
      <c r="B1155" s="288">
        <v>3</v>
      </c>
      <c r="C1155" s="291" t="s">
        <v>821</v>
      </c>
      <c r="D1155" s="291"/>
      <c r="E1155" s="291"/>
      <c r="F1155" s="291"/>
      <c r="G1155" s="291"/>
      <c r="H1155" s="291"/>
      <c r="I1155" s="42">
        <v>500</v>
      </c>
      <c r="J1155" s="89" t="s">
        <v>818</v>
      </c>
      <c r="K1155" s="43">
        <v>460000</v>
      </c>
      <c r="L1155" s="43">
        <f>I1155*K1155</f>
        <v>230000000</v>
      </c>
      <c r="M1155" s="192">
        <v>235</v>
      </c>
      <c r="N1155" s="199" t="s">
        <v>818</v>
      </c>
      <c r="O1155" s="43">
        <v>460000</v>
      </c>
      <c r="P1155" s="43">
        <f>M1155*O1155</f>
        <v>108100000</v>
      </c>
      <c r="Q1155" s="58"/>
    </row>
    <row r="1156" spans="1:19">
      <c r="A1156" s="37"/>
      <c r="B1156" s="52"/>
      <c r="C1156" s="289" t="s">
        <v>820</v>
      </c>
      <c r="D1156" s="289"/>
      <c r="E1156" s="289"/>
      <c r="F1156" s="289"/>
      <c r="G1156" s="289"/>
      <c r="H1156" s="289"/>
      <c r="I1156" s="38"/>
      <c r="J1156" s="51"/>
      <c r="K1156" s="39"/>
      <c r="L1156" s="39"/>
      <c r="M1156" s="191"/>
      <c r="N1156" s="194"/>
      <c r="O1156" s="39"/>
      <c r="P1156" s="39"/>
      <c r="Q1156" s="58"/>
    </row>
    <row r="1157" spans="1:19">
      <c r="A1157" s="37"/>
      <c r="B1157" s="288">
        <v>4</v>
      </c>
      <c r="C1157" s="291" t="s">
        <v>821</v>
      </c>
      <c r="D1157" s="291"/>
      <c r="E1157" s="291"/>
      <c r="F1157" s="291"/>
      <c r="G1157" s="291"/>
      <c r="H1157" s="291"/>
      <c r="I1157" s="42">
        <v>2250</v>
      </c>
      <c r="J1157" s="89" t="s">
        <v>818</v>
      </c>
      <c r="K1157" s="43">
        <v>460000</v>
      </c>
      <c r="L1157" s="43">
        <f>I1157*K1157</f>
        <v>1035000000</v>
      </c>
      <c r="M1157" s="192">
        <v>2250</v>
      </c>
      <c r="N1157" s="199" t="s">
        <v>818</v>
      </c>
      <c r="O1157" s="43">
        <v>460000</v>
      </c>
      <c r="P1157" s="43">
        <f>M1157*O1157</f>
        <v>1035000000</v>
      </c>
      <c r="Q1157" s="58"/>
      <c r="S1157">
        <f>+P1157/12</f>
        <v>86250000</v>
      </c>
    </row>
    <row r="1158" spans="1:19">
      <c r="A1158" s="37"/>
      <c r="B1158" s="52"/>
      <c r="C1158" s="289" t="s">
        <v>905</v>
      </c>
      <c r="D1158" s="289"/>
      <c r="E1158" s="289"/>
      <c r="F1158" s="289"/>
      <c r="G1158" s="289"/>
      <c r="H1158" s="289"/>
      <c r="I1158" s="38"/>
      <c r="J1158" s="51"/>
      <c r="K1158" s="39"/>
      <c r="L1158" s="39"/>
      <c r="M1158" s="191"/>
      <c r="N1158" s="194"/>
      <c r="O1158" s="39"/>
      <c r="P1158" s="39"/>
      <c r="Q1158" s="58"/>
    </row>
    <row r="1159" spans="1:19">
      <c r="A1159" s="285"/>
      <c r="B1159" s="288">
        <v>5</v>
      </c>
      <c r="C1159" s="291" t="s">
        <v>822</v>
      </c>
      <c r="D1159" s="291"/>
      <c r="E1159" s="291"/>
      <c r="F1159" s="291"/>
      <c r="G1159" s="291"/>
      <c r="H1159" s="291"/>
      <c r="I1159" s="42">
        <v>4</v>
      </c>
      <c r="J1159" s="89" t="s">
        <v>877</v>
      </c>
      <c r="K1159" s="43">
        <v>30000000</v>
      </c>
      <c r="L1159" s="43">
        <f>+I1159*K1159</f>
        <v>120000000</v>
      </c>
      <c r="M1159" s="192">
        <v>12</v>
      </c>
      <c r="N1159" s="199" t="s">
        <v>877</v>
      </c>
      <c r="O1159" s="43">
        <v>30000000</v>
      </c>
      <c r="P1159" s="43">
        <f>+M1159*O1159</f>
        <v>360000000</v>
      </c>
      <c r="Q1159" s="58"/>
    </row>
    <row r="1160" spans="1:19">
      <c r="A1160" s="37"/>
      <c r="B1160" s="52"/>
      <c r="C1160" s="289" t="s">
        <v>861</v>
      </c>
      <c r="D1160" s="289"/>
      <c r="E1160" s="289"/>
      <c r="F1160" s="289"/>
      <c r="G1160" s="289"/>
      <c r="H1160" s="289"/>
      <c r="I1160" s="38"/>
      <c r="J1160" s="51"/>
      <c r="K1160" s="39"/>
      <c r="L1160" s="39"/>
      <c r="M1160" s="191"/>
      <c r="N1160" s="194"/>
      <c r="O1160" s="39"/>
      <c r="P1160" s="39"/>
      <c r="Q1160" s="58"/>
    </row>
    <row r="1161" spans="1:19">
      <c r="A1161" s="269"/>
      <c r="B1161" s="346"/>
      <c r="C1161" s="347"/>
      <c r="D1161" s="347"/>
      <c r="E1161" s="347"/>
      <c r="F1161" s="347"/>
      <c r="G1161" s="347"/>
      <c r="H1161" s="366"/>
      <c r="I1161" s="34"/>
      <c r="J1161" s="13"/>
      <c r="K1161" s="22"/>
      <c r="L1161" s="26"/>
      <c r="M1161" s="189"/>
      <c r="N1161" s="97"/>
      <c r="O1161" s="22"/>
      <c r="P1161" s="26"/>
      <c r="Q1161" s="58"/>
    </row>
    <row r="1162" spans="1:19">
      <c r="A1162" s="118"/>
      <c r="B1162" s="137"/>
      <c r="C1162" s="355"/>
      <c r="D1162" s="355"/>
      <c r="E1162" s="355"/>
      <c r="F1162" s="355"/>
      <c r="G1162" s="355"/>
      <c r="H1162" s="356"/>
      <c r="I1162" s="34"/>
      <c r="J1162" s="34"/>
      <c r="K1162" s="36"/>
      <c r="L1162" s="36"/>
      <c r="M1162" s="96"/>
      <c r="N1162" s="96"/>
      <c r="O1162" s="32"/>
      <c r="P1162" s="32"/>
      <c r="Q1162" s="58"/>
    </row>
    <row r="1163" spans="1:19">
      <c r="A1163" s="367" t="s">
        <v>823</v>
      </c>
      <c r="B1163" s="368"/>
      <c r="C1163" s="368"/>
      <c r="D1163" s="368"/>
      <c r="E1163" s="368"/>
      <c r="F1163" s="368"/>
      <c r="G1163" s="368"/>
      <c r="H1163" s="368"/>
      <c r="I1163" s="368"/>
      <c r="J1163" s="368"/>
      <c r="K1163" s="369"/>
      <c r="L1163" s="120">
        <f>+L31+L97</f>
        <v>66000000000</v>
      </c>
      <c r="M1163" s="97"/>
      <c r="N1163" s="97"/>
      <c r="O1163" s="97"/>
      <c r="P1163" s="23">
        <f>+P31+P97</f>
        <v>80945925000</v>
      </c>
      <c r="Q1163" s="86"/>
    </row>
    <row r="1164" spans="1:19">
      <c r="A1164" s="1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181"/>
      <c r="M1164" s="207"/>
      <c r="N1164" s="207"/>
      <c r="O1164" s="207"/>
      <c r="P1164" s="41"/>
      <c r="Q1164" s="41"/>
    </row>
    <row r="1165" spans="1:19">
      <c r="A1165" s="4"/>
      <c r="B1165" s="6"/>
      <c r="C1165" s="6"/>
      <c r="D1165" s="6"/>
      <c r="E1165" s="6"/>
      <c r="F1165" s="6"/>
      <c r="G1165" s="6"/>
      <c r="H1165" s="6"/>
      <c r="I1165" s="370"/>
      <c r="J1165" s="370"/>
      <c r="K1165" s="370"/>
      <c r="L1165" s="370"/>
      <c r="M1165" s="370" t="s">
        <v>824</v>
      </c>
      <c r="N1165" s="370"/>
      <c r="O1165" s="370"/>
      <c r="P1165" s="370"/>
      <c r="Q1165" s="41"/>
    </row>
    <row r="1166" spans="1:19">
      <c r="A1166" s="4"/>
      <c r="B1166" s="6"/>
      <c r="C1166" s="6"/>
      <c r="D1166" s="6"/>
      <c r="E1166" s="6"/>
      <c r="F1166" s="6"/>
      <c r="G1166" s="6"/>
      <c r="H1166" s="6"/>
      <c r="I1166" s="263"/>
      <c r="J1166" s="263"/>
      <c r="K1166" s="263"/>
      <c r="L1166" s="263"/>
      <c r="M1166" s="263"/>
      <c r="N1166" s="263"/>
      <c r="O1166" s="263"/>
      <c r="P1166" s="263"/>
      <c r="Q1166" s="41"/>
    </row>
    <row r="1167" spans="1:19">
      <c r="A1167" s="4"/>
      <c r="B1167" s="6"/>
      <c r="C1167" s="6"/>
      <c r="D1167" s="6"/>
      <c r="E1167" s="6"/>
      <c r="F1167" s="6"/>
      <c r="G1167" s="6"/>
      <c r="H1167" s="6"/>
      <c r="I1167" s="296"/>
      <c r="J1167" s="296"/>
      <c r="K1167" s="296"/>
      <c r="L1167" s="296"/>
      <c r="M1167" s="296" t="s">
        <v>825</v>
      </c>
      <c r="N1167" s="296"/>
      <c r="O1167" s="296"/>
      <c r="P1167" s="296"/>
      <c r="Q1167" s="41"/>
    </row>
    <row r="1168" spans="1:19">
      <c r="A1168" s="4" t="s">
        <v>826</v>
      </c>
      <c r="B1168" s="6" t="s">
        <v>827</v>
      </c>
      <c r="C1168" s="121">
        <f>P1163/4</f>
        <v>20236481250</v>
      </c>
      <c r="D1168" s="6"/>
      <c r="E1168" s="6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41"/>
    </row>
    <row r="1169" spans="1:17">
      <c r="A1169" s="4" t="s">
        <v>828</v>
      </c>
      <c r="B1169" s="6" t="s">
        <v>827</v>
      </c>
      <c r="C1169" s="121">
        <f>C1168</f>
        <v>20236481250</v>
      </c>
      <c r="D1169" s="6"/>
      <c r="E1169" s="6"/>
      <c r="F1169" s="6"/>
      <c r="G1169" s="6"/>
      <c r="H1169" s="6"/>
      <c r="I1169" s="6"/>
      <c r="J1169" s="6"/>
      <c r="K1169" s="6"/>
      <c r="L1169" s="9"/>
      <c r="M1169" s="6"/>
      <c r="N1169" s="6"/>
      <c r="O1169" s="6"/>
      <c r="P1169" s="9"/>
      <c r="Q1169" s="41"/>
    </row>
    <row r="1170" spans="1:17">
      <c r="A1170" s="4" t="s">
        <v>829</v>
      </c>
      <c r="B1170" s="6" t="s">
        <v>827</v>
      </c>
      <c r="C1170" s="121">
        <f>C1169</f>
        <v>20236481250</v>
      </c>
      <c r="D1170" s="6"/>
      <c r="E1170" s="6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  <c r="Q1170" s="41"/>
    </row>
    <row r="1171" spans="1:17">
      <c r="A1171" s="4" t="s">
        <v>830</v>
      </c>
      <c r="B1171" s="6" t="s">
        <v>827</v>
      </c>
      <c r="C1171" s="122">
        <f>C1170</f>
        <v>20236481250</v>
      </c>
      <c r="D1171" s="6"/>
      <c r="E1171" s="6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  <c r="Q1171" s="41"/>
    </row>
    <row r="1172" spans="1:17">
      <c r="A1172" s="4"/>
      <c r="B1172" s="6"/>
      <c r="C1172" s="121">
        <f>SUM(C1168:C1171)</f>
        <v>80945925000</v>
      </c>
      <c r="D1172" s="6"/>
      <c r="E1172" s="6"/>
      <c r="F1172" s="6"/>
      <c r="G1172" s="6"/>
      <c r="H1172" s="6"/>
      <c r="I1172" s="296"/>
      <c r="J1172" s="296"/>
      <c r="K1172" s="296"/>
      <c r="L1172" s="296"/>
      <c r="M1172" s="296" t="s">
        <v>831</v>
      </c>
      <c r="N1172" s="296"/>
      <c r="O1172" s="296"/>
      <c r="P1172" s="296"/>
      <c r="Q1172" s="41"/>
    </row>
    <row r="1173" spans="1:17">
      <c r="A1173" s="4"/>
      <c r="B1173" s="6"/>
      <c r="C1173" s="6"/>
      <c r="D1173" s="6"/>
      <c r="E1173" s="6"/>
      <c r="F1173" s="6"/>
      <c r="G1173" s="6"/>
      <c r="H1173" s="6"/>
      <c r="I1173" s="296"/>
      <c r="J1173" s="296"/>
      <c r="K1173" s="296"/>
      <c r="L1173" s="296"/>
      <c r="M1173" s="296" t="s">
        <v>832</v>
      </c>
      <c r="N1173" s="296"/>
      <c r="O1173" s="296"/>
      <c r="P1173" s="296"/>
      <c r="Q1173" s="41"/>
    </row>
    <row r="1174" spans="1:17">
      <c r="A1174" s="10"/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  <c r="Q1174" s="41"/>
    </row>
    <row r="1175" spans="1:17">
      <c r="A1175" s="298" t="s">
        <v>833</v>
      </c>
      <c r="B1175" s="299"/>
      <c r="C1175" s="299"/>
      <c r="D1175" s="299"/>
      <c r="E1175" s="299"/>
      <c r="F1175" s="299"/>
      <c r="G1175" s="299"/>
      <c r="H1175" s="299"/>
      <c r="I1175" s="299"/>
      <c r="J1175" s="299"/>
      <c r="K1175" s="299"/>
      <c r="L1175" s="300"/>
      <c r="Q1175" s="41"/>
    </row>
    <row r="1176" spans="1:17">
      <c r="A1176" s="298" t="s">
        <v>834</v>
      </c>
      <c r="B1176" s="299"/>
      <c r="C1176" s="300"/>
      <c r="D1176" s="298" t="s">
        <v>835</v>
      </c>
      <c r="E1176" s="299"/>
      <c r="F1176" s="300"/>
      <c r="G1176" s="299" t="s">
        <v>836</v>
      </c>
      <c r="H1176" s="299"/>
      <c r="I1176" s="299"/>
      <c r="J1176" s="299"/>
      <c r="K1176" s="298" t="s">
        <v>837</v>
      </c>
      <c r="L1176" s="300"/>
      <c r="Q1176" s="41"/>
    </row>
    <row r="1177" spans="1:17">
      <c r="A1177" s="298" t="s">
        <v>838</v>
      </c>
      <c r="B1177" s="299"/>
      <c r="C1177" s="300"/>
      <c r="D1177" s="298" t="s">
        <v>839</v>
      </c>
      <c r="E1177" s="299"/>
      <c r="F1177" s="300"/>
      <c r="G1177" s="380" t="s">
        <v>840</v>
      </c>
      <c r="H1177" s="381"/>
      <c r="I1177" s="381"/>
      <c r="J1177" s="382"/>
      <c r="K1177" s="1"/>
      <c r="L1177" s="3"/>
    </row>
    <row r="1178" spans="1:17">
      <c r="A1178" s="295" t="s">
        <v>841</v>
      </c>
      <c r="B1178" s="296"/>
      <c r="C1178" s="297"/>
      <c r="D1178" s="295" t="s">
        <v>842</v>
      </c>
      <c r="E1178" s="296"/>
      <c r="F1178" s="297"/>
      <c r="G1178" s="295" t="s">
        <v>843</v>
      </c>
      <c r="H1178" s="296"/>
      <c r="I1178" s="296"/>
      <c r="J1178" s="296"/>
      <c r="K1178" s="1"/>
      <c r="L1178" s="3"/>
    </row>
    <row r="1179" spans="1:17">
      <c r="A1179" s="301" t="s">
        <v>844</v>
      </c>
      <c r="B1179" s="302"/>
      <c r="C1179" s="303"/>
      <c r="D1179" s="301"/>
      <c r="E1179" s="302"/>
      <c r="F1179" s="303"/>
      <c r="G1179" s="377" t="s">
        <v>845</v>
      </c>
      <c r="H1179" s="378"/>
      <c r="I1179" s="378"/>
      <c r="J1179" s="379"/>
      <c r="K1179" s="1"/>
      <c r="L1179" s="3"/>
    </row>
    <row r="1180" spans="1:17">
      <c r="A1180" s="298" t="s">
        <v>846</v>
      </c>
      <c r="B1180" s="299"/>
      <c r="C1180" s="300"/>
      <c r="D1180" s="298" t="s">
        <v>847</v>
      </c>
      <c r="E1180" s="299"/>
      <c r="F1180" s="300"/>
      <c r="G1180" s="380" t="s">
        <v>848</v>
      </c>
      <c r="H1180" s="381"/>
      <c r="I1180" s="381"/>
      <c r="J1180" s="381"/>
      <c r="K1180" s="209"/>
      <c r="L1180" s="211"/>
    </row>
  </sheetData>
  <mergeCells count="1178">
    <mergeCell ref="A1180:C1180"/>
    <mergeCell ref="D1180:F1180"/>
    <mergeCell ref="G1180:J1180"/>
    <mergeCell ref="C1101:H1101"/>
    <mergeCell ref="C1102:H1102"/>
    <mergeCell ref="A1178:C1178"/>
    <mergeCell ref="D1178:F1178"/>
    <mergeCell ref="G1178:J1178"/>
    <mergeCell ref="A1179:C1179"/>
    <mergeCell ref="D1179:F1179"/>
    <mergeCell ref="G1179:J1179"/>
    <mergeCell ref="A1175:L1175"/>
    <mergeCell ref="A1176:C1176"/>
    <mergeCell ref="D1176:F1176"/>
    <mergeCell ref="G1176:J1176"/>
    <mergeCell ref="K1176:L1176"/>
    <mergeCell ref="A1177:C1177"/>
    <mergeCell ref="D1177:F1177"/>
    <mergeCell ref="G1177:J1177"/>
    <mergeCell ref="M1165:P1165"/>
    <mergeCell ref="I1167:L1167"/>
    <mergeCell ref="M1167:P1167"/>
    <mergeCell ref="I1172:L1172"/>
    <mergeCell ref="M1172:P1172"/>
    <mergeCell ref="I1173:L1173"/>
    <mergeCell ref="M1173:P1173"/>
    <mergeCell ref="C1159:H1159"/>
    <mergeCell ref="C1160:H1160"/>
    <mergeCell ref="B1161:H1161"/>
    <mergeCell ref="C1162:H1162"/>
    <mergeCell ref="A1163:K1163"/>
    <mergeCell ref="I1165:L1165"/>
    <mergeCell ref="C1153:H1153"/>
    <mergeCell ref="C1154:H1154"/>
    <mergeCell ref="C1155:H1155"/>
    <mergeCell ref="C1156:H1156"/>
    <mergeCell ref="C1157:H1157"/>
    <mergeCell ref="C1158:H1158"/>
    <mergeCell ref="C1147:H1147"/>
    <mergeCell ref="C1148:H1148"/>
    <mergeCell ref="C1149:H1149"/>
    <mergeCell ref="B1150:H1150"/>
    <mergeCell ref="C1151:H1151"/>
    <mergeCell ref="C1152:H1152"/>
    <mergeCell ref="C1141:H1141"/>
    <mergeCell ref="C1142:H1142"/>
    <mergeCell ref="C1143:H1143"/>
    <mergeCell ref="C1144:H1144"/>
    <mergeCell ref="C1145:H1145"/>
    <mergeCell ref="C1146:H1146"/>
    <mergeCell ref="C1135:H1135"/>
    <mergeCell ref="C1136:H1136"/>
    <mergeCell ref="C1137:H1137"/>
    <mergeCell ref="C1138:H1138"/>
    <mergeCell ref="B1139:H1139"/>
    <mergeCell ref="C1140:H1140"/>
    <mergeCell ref="C1129:H1129"/>
    <mergeCell ref="C1130:H1130"/>
    <mergeCell ref="C1131:H1131"/>
    <mergeCell ref="C1132:H1132"/>
    <mergeCell ref="C1133:H1133"/>
    <mergeCell ref="C1134:H1134"/>
    <mergeCell ref="B1123:H1123"/>
    <mergeCell ref="C1124:H1124"/>
    <mergeCell ref="C1125:H1125"/>
    <mergeCell ref="B1126:H1126"/>
    <mergeCell ref="C1127:H1127"/>
    <mergeCell ref="C1128:H1128"/>
    <mergeCell ref="B1117:H1117"/>
    <mergeCell ref="C1118:H1118"/>
    <mergeCell ref="C1119:H1119"/>
    <mergeCell ref="C1120:H1120"/>
    <mergeCell ref="C1121:H1121"/>
    <mergeCell ref="B1122:H1122"/>
    <mergeCell ref="B1111:H1111"/>
    <mergeCell ref="B1112:H1112"/>
    <mergeCell ref="C1113:H1113"/>
    <mergeCell ref="C1114:H1114"/>
    <mergeCell ref="C1115:H1115"/>
    <mergeCell ref="C1116:H1116"/>
    <mergeCell ref="C1094:H1094"/>
    <mergeCell ref="C1095:H1095"/>
    <mergeCell ref="C1096:H1096"/>
    <mergeCell ref="C1097:H1097"/>
    <mergeCell ref="C1098:H1098"/>
    <mergeCell ref="C1099:H1099"/>
    <mergeCell ref="C1088:H1088"/>
    <mergeCell ref="C1089:H1089"/>
    <mergeCell ref="C1090:H1090"/>
    <mergeCell ref="C1091:H1091"/>
    <mergeCell ref="C1092:H1092"/>
    <mergeCell ref="C1093:H1093"/>
    <mergeCell ref="C1082:H1082"/>
    <mergeCell ref="C1083:H1083"/>
    <mergeCell ref="C1084:H1084"/>
    <mergeCell ref="C1085:H1085"/>
    <mergeCell ref="C1086:H1086"/>
    <mergeCell ref="C1087:H1087"/>
    <mergeCell ref="C1076:H1076"/>
    <mergeCell ref="B1077:H1077"/>
    <mergeCell ref="C1078:H1078"/>
    <mergeCell ref="C1079:H1079"/>
    <mergeCell ref="C1080:H1080"/>
    <mergeCell ref="C1081:H1081"/>
    <mergeCell ref="C1070:H1070"/>
    <mergeCell ref="C1071:H1071"/>
    <mergeCell ref="C1072:H1072"/>
    <mergeCell ref="C1073:H1073"/>
    <mergeCell ref="C1074:H1074"/>
    <mergeCell ref="C1075:H1075"/>
    <mergeCell ref="C1064:H1064"/>
    <mergeCell ref="C1065:H1065"/>
    <mergeCell ref="C1066:H1066"/>
    <mergeCell ref="C1067:H1067"/>
    <mergeCell ref="C1068:H1068"/>
    <mergeCell ref="C1069:H1069"/>
    <mergeCell ref="C1058:H1058"/>
    <mergeCell ref="C1059:H1059"/>
    <mergeCell ref="C1060:H1060"/>
    <mergeCell ref="C1061:H1061"/>
    <mergeCell ref="C1062:H1062"/>
    <mergeCell ref="C1063:H1063"/>
    <mergeCell ref="C1052:H1052"/>
    <mergeCell ref="C1053:H1053"/>
    <mergeCell ref="C1054:H1054"/>
    <mergeCell ref="C1055:H1055"/>
    <mergeCell ref="C1056:H1056"/>
    <mergeCell ref="C1057:H1057"/>
    <mergeCell ref="C1046:H1046"/>
    <mergeCell ref="C1047:H1047"/>
    <mergeCell ref="C1048:H1048"/>
    <mergeCell ref="C1049:H1049"/>
    <mergeCell ref="C1050:H1050"/>
    <mergeCell ref="C1051:H1051"/>
    <mergeCell ref="C1040:H1040"/>
    <mergeCell ref="C1041:H1041"/>
    <mergeCell ref="C1042:H1042"/>
    <mergeCell ref="C1043:H1043"/>
    <mergeCell ref="C1044:H1044"/>
    <mergeCell ref="C1045:H1045"/>
    <mergeCell ref="C1034:H1034"/>
    <mergeCell ref="C1035:H1035"/>
    <mergeCell ref="C1036:H1036"/>
    <mergeCell ref="C1037:H1037"/>
    <mergeCell ref="C1038:H1038"/>
    <mergeCell ref="C1039:H1039"/>
    <mergeCell ref="C1028:H1028"/>
    <mergeCell ref="C1029:H1029"/>
    <mergeCell ref="C1030:H1030"/>
    <mergeCell ref="C1031:H1031"/>
    <mergeCell ref="C1032:H1032"/>
    <mergeCell ref="C1033:H1033"/>
    <mergeCell ref="C1022:H1022"/>
    <mergeCell ref="C1023:H1023"/>
    <mergeCell ref="B1024:H1024"/>
    <mergeCell ref="C1025:H1025"/>
    <mergeCell ref="C1026:H1026"/>
    <mergeCell ref="C1027:H1027"/>
    <mergeCell ref="C1013:H1013"/>
    <mergeCell ref="C1014:H1014"/>
    <mergeCell ref="B1015:H1015"/>
    <mergeCell ref="C1016:H1016"/>
    <mergeCell ref="A1017:A1023"/>
    <mergeCell ref="C1017:H1017"/>
    <mergeCell ref="C1018:H1018"/>
    <mergeCell ref="C1019:H1019"/>
    <mergeCell ref="C1020:H1020"/>
    <mergeCell ref="C1021:H1021"/>
    <mergeCell ref="C1007:H1007"/>
    <mergeCell ref="C1008:H1008"/>
    <mergeCell ref="C1009:H1009"/>
    <mergeCell ref="C1010:H1010"/>
    <mergeCell ref="C1011:H1011"/>
    <mergeCell ref="B1012:H1012"/>
    <mergeCell ref="B1001:H1001"/>
    <mergeCell ref="C1002:H1002"/>
    <mergeCell ref="C1003:H1003"/>
    <mergeCell ref="C1004:H1004"/>
    <mergeCell ref="C1005:H1005"/>
    <mergeCell ref="C1006:H1006"/>
    <mergeCell ref="C995:H995"/>
    <mergeCell ref="B996:H996"/>
    <mergeCell ref="C997:H997"/>
    <mergeCell ref="C998:H998"/>
    <mergeCell ref="C999:H999"/>
    <mergeCell ref="C1000:H1000"/>
    <mergeCell ref="C989:H989"/>
    <mergeCell ref="C990:H990"/>
    <mergeCell ref="C991:H991"/>
    <mergeCell ref="C992:H992"/>
    <mergeCell ref="B993:H993"/>
    <mergeCell ref="C994:H994"/>
    <mergeCell ref="C983:H983"/>
    <mergeCell ref="C984:H984"/>
    <mergeCell ref="C985:H985"/>
    <mergeCell ref="B986:H986"/>
    <mergeCell ref="C987:H987"/>
    <mergeCell ref="C988:H988"/>
    <mergeCell ref="C977:H977"/>
    <mergeCell ref="C978:H978"/>
    <mergeCell ref="B979:H979"/>
    <mergeCell ref="C980:H980"/>
    <mergeCell ref="C981:H981"/>
    <mergeCell ref="C982:H982"/>
    <mergeCell ref="C971:H971"/>
    <mergeCell ref="C972:H972"/>
    <mergeCell ref="B973:H973"/>
    <mergeCell ref="C974:H974"/>
    <mergeCell ref="C975:H975"/>
    <mergeCell ref="B976:H976"/>
    <mergeCell ref="B965:H965"/>
    <mergeCell ref="C966:H966"/>
    <mergeCell ref="C967:H967"/>
    <mergeCell ref="B968:H968"/>
    <mergeCell ref="C969:H969"/>
    <mergeCell ref="C970:H970"/>
    <mergeCell ref="B959:H959"/>
    <mergeCell ref="C960:H960"/>
    <mergeCell ref="C961:H961"/>
    <mergeCell ref="B962:H962"/>
    <mergeCell ref="C963:H963"/>
    <mergeCell ref="C964:H964"/>
    <mergeCell ref="B953:H953"/>
    <mergeCell ref="C954:H954"/>
    <mergeCell ref="C955:H955"/>
    <mergeCell ref="B956:H956"/>
    <mergeCell ref="C957:H957"/>
    <mergeCell ref="C958:H958"/>
    <mergeCell ref="C946:H946"/>
    <mergeCell ref="C947:H947"/>
    <mergeCell ref="B949:H949"/>
    <mergeCell ref="C950:H950"/>
    <mergeCell ref="C951:H951"/>
    <mergeCell ref="C952:H952"/>
    <mergeCell ref="C939:H939"/>
    <mergeCell ref="C940:H940"/>
    <mergeCell ref="B941:H941"/>
    <mergeCell ref="C942:H942"/>
    <mergeCell ref="B944:H944"/>
    <mergeCell ref="C945:H945"/>
    <mergeCell ref="C933:H933"/>
    <mergeCell ref="C934:H934"/>
    <mergeCell ref="C935:H935"/>
    <mergeCell ref="C936:H936"/>
    <mergeCell ref="C937:H937"/>
    <mergeCell ref="C938:H938"/>
    <mergeCell ref="C927:H927"/>
    <mergeCell ref="C928:H928"/>
    <mergeCell ref="C929:H929"/>
    <mergeCell ref="B930:H930"/>
    <mergeCell ref="C931:H931"/>
    <mergeCell ref="C932:H932"/>
    <mergeCell ref="C921:H921"/>
    <mergeCell ref="B922:H922"/>
    <mergeCell ref="C923:H923"/>
    <mergeCell ref="C924:H924"/>
    <mergeCell ref="C925:H925"/>
    <mergeCell ref="C926:H926"/>
    <mergeCell ref="C915:H915"/>
    <mergeCell ref="C916:H916"/>
    <mergeCell ref="C917:H917"/>
    <mergeCell ref="C918:H918"/>
    <mergeCell ref="B919:H919"/>
    <mergeCell ref="C920:H920"/>
    <mergeCell ref="C907:H907"/>
    <mergeCell ref="C908:H908"/>
    <mergeCell ref="C909:H909"/>
    <mergeCell ref="C910:H910"/>
    <mergeCell ref="C911:H911"/>
    <mergeCell ref="B914:H914"/>
    <mergeCell ref="B901:H901"/>
    <mergeCell ref="C902:H902"/>
    <mergeCell ref="C903:H903"/>
    <mergeCell ref="C904:H904"/>
    <mergeCell ref="C905:H905"/>
    <mergeCell ref="C906:H906"/>
    <mergeCell ref="C895:H895"/>
    <mergeCell ref="C896:H896"/>
    <mergeCell ref="C897:H897"/>
    <mergeCell ref="C898:H898"/>
    <mergeCell ref="C899:H899"/>
    <mergeCell ref="C900:H900"/>
    <mergeCell ref="B889:H889"/>
    <mergeCell ref="B890:H890"/>
    <mergeCell ref="B891:H891"/>
    <mergeCell ref="C892:H892"/>
    <mergeCell ref="C893:H893"/>
    <mergeCell ref="B894:H894"/>
    <mergeCell ref="C883:H883"/>
    <mergeCell ref="C884:H884"/>
    <mergeCell ref="C885:H885"/>
    <mergeCell ref="C886:H886"/>
    <mergeCell ref="C887:H887"/>
    <mergeCell ref="C888:H888"/>
    <mergeCell ref="C877:H877"/>
    <mergeCell ref="C878:H878"/>
    <mergeCell ref="C879:H879"/>
    <mergeCell ref="C880:H880"/>
    <mergeCell ref="C881:H881"/>
    <mergeCell ref="C882:H882"/>
    <mergeCell ref="C871:H871"/>
    <mergeCell ref="C872:H872"/>
    <mergeCell ref="C873:H873"/>
    <mergeCell ref="B874:H874"/>
    <mergeCell ref="C875:H875"/>
    <mergeCell ref="C876:H876"/>
    <mergeCell ref="C865:H865"/>
    <mergeCell ref="C866:H866"/>
    <mergeCell ref="B867:H867"/>
    <mergeCell ref="C868:H868"/>
    <mergeCell ref="C869:H869"/>
    <mergeCell ref="C870:H870"/>
    <mergeCell ref="C859:H859"/>
    <mergeCell ref="C860:H860"/>
    <mergeCell ref="C861:H861"/>
    <mergeCell ref="B862:H862"/>
    <mergeCell ref="C863:H863"/>
    <mergeCell ref="C864:H864"/>
    <mergeCell ref="C854:H854"/>
    <mergeCell ref="C855:H855"/>
    <mergeCell ref="A856:A857"/>
    <mergeCell ref="C856:H856"/>
    <mergeCell ref="C857:H857"/>
    <mergeCell ref="C858:H858"/>
    <mergeCell ref="C848:H848"/>
    <mergeCell ref="C849:H849"/>
    <mergeCell ref="C850:H850"/>
    <mergeCell ref="B851:H851"/>
    <mergeCell ref="A852:A853"/>
    <mergeCell ref="C852:H852"/>
    <mergeCell ref="C853:H853"/>
    <mergeCell ref="C842:H842"/>
    <mergeCell ref="C843:H843"/>
    <mergeCell ref="C844:H844"/>
    <mergeCell ref="C845:H845"/>
    <mergeCell ref="C846:H846"/>
    <mergeCell ref="C847:H847"/>
    <mergeCell ref="C836:H836"/>
    <mergeCell ref="C837:H837"/>
    <mergeCell ref="C838:H838"/>
    <mergeCell ref="C839:H839"/>
    <mergeCell ref="C840:H840"/>
    <mergeCell ref="C841:H841"/>
    <mergeCell ref="C830:H830"/>
    <mergeCell ref="C831:H831"/>
    <mergeCell ref="C832:H832"/>
    <mergeCell ref="C833:H833"/>
    <mergeCell ref="C834:H834"/>
    <mergeCell ref="C835:H835"/>
    <mergeCell ref="C824:H824"/>
    <mergeCell ref="C825:H825"/>
    <mergeCell ref="C826:H826"/>
    <mergeCell ref="C827:H827"/>
    <mergeCell ref="C828:H828"/>
    <mergeCell ref="C829:H829"/>
    <mergeCell ref="C818:H818"/>
    <mergeCell ref="C819:H819"/>
    <mergeCell ref="C820:H820"/>
    <mergeCell ref="C821:H821"/>
    <mergeCell ref="C822:H822"/>
    <mergeCell ref="C823:H823"/>
    <mergeCell ref="C812:H812"/>
    <mergeCell ref="C813:H813"/>
    <mergeCell ref="C814:H814"/>
    <mergeCell ref="C815:H815"/>
    <mergeCell ref="C816:H816"/>
    <mergeCell ref="C817:H817"/>
    <mergeCell ref="C806:H806"/>
    <mergeCell ref="C807:H807"/>
    <mergeCell ref="C808:H808"/>
    <mergeCell ref="C809:H809"/>
    <mergeCell ref="C810:H810"/>
    <mergeCell ref="C811:H811"/>
    <mergeCell ref="C800:H800"/>
    <mergeCell ref="C801:H801"/>
    <mergeCell ref="C802:H802"/>
    <mergeCell ref="C803:H803"/>
    <mergeCell ref="C804:H804"/>
    <mergeCell ref="C805:H805"/>
    <mergeCell ref="C794:H794"/>
    <mergeCell ref="C795:H795"/>
    <mergeCell ref="C796:H796"/>
    <mergeCell ref="C797:H797"/>
    <mergeCell ref="C798:H798"/>
    <mergeCell ref="C799:H799"/>
    <mergeCell ref="C788:H788"/>
    <mergeCell ref="C789:H789"/>
    <mergeCell ref="C790:H790"/>
    <mergeCell ref="C791:H791"/>
    <mergeCell ref="C792:H792"/>
    <mergeCell ref="C793:H793"/>
    <mergeCell ref="C782:H782"/>
    <mergeCell ref="C783:H783"/>
    <mergeCell ref="C784:H784"/>
    <mergeCell ref="C785:H785"/>
    <mergeCell ref="C786:H786"/>
    <mergeCell ref="C787:H787"/>
    <mergeCell ref="C776:H776"/>
    <mergeCell ref="C777:H777"/>
    <mergeCell ref="C778:H778"/>
    <mergeCell ref="C779:H779"/>
    <mergeCell ref="C780:H780"/>
    <mergeCell ref="C781:H781"/>
    <mergeCell ref="C770:H770"/>
    <mergeCell ref="C771:H771"/>
    <mergeCell ref="C772:H772"/>
    <mergeCell ref="C773:H773"/>
    <mergeCell ref="C774:H774"/>
    <mergeCell ref="C775:H775"/>
    <mergeCell ref="C764:H764"/>
    <mergeCell ref="C765:H765"/>
    <mergeCell ref="C766:H766"/>
    <mergeCell ref="C767:H767"/>
    <mergeCell ref="C768:H768"/>
    <mergeCell ref="C769:H769"/>
    <mergeCell ref="C758:H758"/>
    <mergeCell ref="C759:H759"/>
    <mergeCell ref="C760:H760"/>
    <mergeCell ref="C761:H761"/>
    <mergeCell ref="C762:H762"/>
    <mergeCell ref="C763:H763"/>
    <mergeCell ref="C752:H752"/>
    <mergeCell ref="C753:H753"/>
    <mergeCell ref="C754:H754"/>
    <mergeCell ref="C755:H755"/>
    <mergeCell ref="C756:H756"/>
    <mergeCell ref="C757:H757"/>
    <mergeCell ref="B747:B748"/>
    <mergeCell ref="C747:H747"/>
    <mergeCell ref="C748:H748"/>
    <mergeCell ref="C749:H749"/>
    <mergeCell ref="C750:H750"/>
    <mergeCell ref="C751:H751"/>
    <mergeCell ref="B743:B744"/>
    <mergeCell ref="C743:H743"/>
    <mergeCell ref="C744:H744"/>
    <mergeCell ref="B745:B746"/>
    <mergeCell ref="C745:H745"/>
    <mergeCell ref="C746:H746"/>
    <mergeCell ref="C737:H737"/>
    <mergeCell ref="C738:H738"/>
    <mergeCell ref="C739:H739"/>
    <mergeCell ref="C740:H740"/>
    <mergeCell ref="C741:H741"/>
    <mergeCell ref="C742:H742"/>
    <mergeCell ref="C731:H731"/>
    <mergeCell ref="C732:H732"/>
    <mergeCell ref="C733:H733"/>
    <mergeCell ref="C734:H734"/>
    <mergeCell ref="C735:H735"/>
    <mergeCell ref="C736:H736"/>
    <mergeCell ref="C725:H725"/>
    <mergeCell ref="C726:H726"/>
    <mergeCell ref="C727:H727"/>
    <mergeCell ref="C728:H728"/>
    <mergeCell ref="C729:H729"/>
    <mergeCell ref="C730:H730"/>
    <mergeCell ref="C719:H719"/>
    <mergeCell ref="C720:H720"/>
    <mergeCell ref="C721:H721"/>
    <mergeCell ref="C722:H722"/>
    <mergeCell ref="C723:H723"/>
    <mergeCell ref="C724:H724"/>
    <mergeCell ref="C713:H713"/>
    <mergeCell ref="C714:H714"/>
    <mergeCell ref="C715:H715"/>
    <mergeCell ref="C716:H716"/>
    <mergeCell ref="C717:H717"/>
    <mergeCell ref="C718:H718"/>
    <mergeCell ref="C707:H707"/>
    <mergeCell ref="C708:H708"/>
    <mergeCell ref="C709:H709"/>
    <mergeCell ref="C710:H710"/>
    <mergeCell ref="C711:H711"/>
    <mergeCell ref="C712:H712"/>
    <mergeCell ref="C701:H701"/>
    <mergeCell ref="C702:H702"/>
    <mergeCell ref="C703:H703"/>
    <mergeCell ref="C704:H704"/>
    <mergeCell ref="C705:H705"/>
    <mergeCell ref="C706:H706"/>
    <mergeCell ref="C695:H695"/>
    <mergeCell ref="C696:H696"/>
    <mergeCell ref="C697:H697"/>
    <mergeCell ref="C698:H698"/>
    <mergeCell ref="C699:H699"/>
    <mergeCell ref="C700:H700"/>
    <mergeCell ref="C689:H689"/>
    <mergeCell ref="C690:H690"/>
    <mergeCell ref="C691:H691"/>
    <mergeCell ref="C692:H692"/>
    <mergeCell ref="C693:H693"/>
    <mergeCell ref="C694:H694"/>
    <mergeCell ref="C683:H683"/>
    <mergeCell ref="C684:H684"/>
    <mergeCell ref="C685:H685"/>
    <mergeCell ref="C686:H686"/>
    <mergeCell ref="C687:H687"/>
    <mergeCell ref="C688:H688"/>
    <mergeCell ref="C677:H677"/>
    <mergeCell ref="C678:H678"/>
    <mergeCell ref="C679:H679"/>
    <mergeCell ref="C680:H680"/>
    <mergeCell ref="C681:H681"/>
    <mergeCell ref="C682:H682"/>
    <mergeCell ref="C671:H671"/>
    <mergeCell ref="C672:H672"/>
    <mergeCell ref="C673:H673"/>
    <mergeCell ref="C674:H674"/>
    <mergeCell ref="C675:H675"/>
    <mergeCell ref="C676:H676"/>
    <mergeCell ref="C665:H665"/>
    <mergeCell ref="C666:H666"/>
    <mergeCell ref="C667:H667"/>
    <mergeCell ref="C668:H668"/>
    <mergeCell ref="C669:H669"/>
    <mergeCell ref="C670:H670"/>
    <mergeCell ref="C659:H659"/>
    <mergeCell ref="B660:H660"/>
    <mergeCell ref="C661:H661"/>
    <mergeCell ref="C662:H662"/>
    <mergeCell ref="C663:H663"/>
    <mergeCell ref="C664:H664"/>
    <mergeCell ref="B653:H653"/>
    <mergeCell ref="C654:H654"/>
    <mergeCell ref="C655:H655"/>
    <mergeCell ref="C656:H656"/>
    <mergeCell ref="C657:H657"/>
    <mergeCell ref="C658:H658"/>
    <mergeCell ref="C647:H647"/>
    <mergeCell ref="C648:H648"/>
    <mergeCell ref="C649:H649"/>
    <mergeCell ref="C650:H650"/>
    <mergeCell ref="C651:H651"/>
    <mergeCell ref="C652:H652"/>
    <mergeCell ref="C641:H641"/>
    <mergeCell ref="C642:H642"/>
    <mergeCell ref="C643:H643"/>
    <mergeCell ref="C644:H644"/>
    <mergeCell ref="C645:H645"/>
    <mergeCell ref="C646:H646"/>
    <mergeCell ref="C635:H635"/>
    <mergeCell ref="C636:H636"/>
    <mergeCell ref="C637:H637"/>
    <mergeCell ref="B638:H638"/>
    <mergeCell ref="C639:H639"/>
    <mergeCell ref="C640:H640"/>
    <mergeCell ref="C629:H629"/>
    <mergeCell ref="C630:H630"/>
    <mergeCell ref="C631:H631"/>
    <mergeCell ref="C632:H632"/>
    <mergeCell ref="C633:H633"/>
    <mergeCell ref="C634:H634"/>
    <mergeCell ref="C623:H623"/>
    <mergeCell ref="C624:H624"/>
    <mergeCell ref="C625:H625"/>
    <mergeCell ref="C626:H626"/>
    <mergeCell ref="C627:H627"/>
    <mergeCell ref="C628:H628"/>
    <mergeCell ref="C617:H617"/>
    <mergeCell ref="C618:H618"/>
    <mergeCell ref="C619:H619"/>
    <mergeCell ref="C620:H620"/>
    <mergeCell ref="C621:H621"/>
    <mergeCell ref="C622:H622"/>
    <mergeCell ref="C611:H611"/>
    <mergeCell ref="C612:H612"/>
    <mergeCell ref="C613:H613"/>
    <mergeCell ref="C614:H614"/>
    <mergeCell ref="C615:H615"/>
    <mergeCell ref="C616:H616"/>
    <mergeCell ref="C605:H605"/>
    <mergeCell ref="C606:H606"/>
    <mergeCell ref="C607:H607"/>
    <mergeCell ref="C608:H608"/>
    <mergeCell ref="C609:H609"/>
    <mergeCell ref="C610:H610"/>
    <mergeCell ref="C599:H599"/>
    <mergeCell ref="C600:H600"/>
    <mergeCell ref="C601:H601"/>
    <mergeCell ref="C602:H602"/>
    <mergeCell ref="C603:H603"/>
    <mergeCell ref="C604:H604"/>
    <mergeCell ref="C593:H593"/>
    <mergeCell ref="C594:H594"/>
    <mergeCell ref="C595:H595"/>
    <mergeCell ref="C596:H596"/>
    <mergeCell ref="C597:H597"/>
    <mergeCell ref="C598:H598"/>
    <mergeCell ref="C587:H587"/>
    <mergeCell ref="C588:H588"/>
    <mergeCell ref="C589:H589"/>
    <mergeCell ref="C590:H590"/>
    <mergeCell ref="C591:H591"/>
    <mergeCell ref="C592:H592"/>
    <mergeCell ref="C581:H581"/>
    <mergeCell ref="C582:H582"/>
    <mergeCell ref="C583:H583"/>
    <mergeCell ref="C584:H584"/>
    <mergeCell ref="C585:H585"/>
    <mergeCell ref="C586:H586"/>
    <mergeCell ref="C575:H575"/>
    <mergeCell ref="C576:H576"/>
    <mergeCell ref="C577:H577"/>
    <mergeCell ref="C578:H578"/>
    <mergeCell ref="C579:H579"/>
    <mergeCell ref="C580:H580"/>
    <mergeCell ref="C569:H569"/>
    <mergeCell ref="C570:H570"/>
    <mergeCell ref="C571:H571"/>
    <mergeCell ref="C572:H572"/>
    <mergeCell ref="C573:H573"/>
    <mergeCell ref="C574:H574"/>
    <mergeCell ref="C563:H563"/>
    <mergeCell ref="C564:H564"/>
    <mergeCell ref="C565:H565"/>
    <mergeCell ref="C566:H566"/>
    <mergeCell ref="C567:H567"/>
    <mergeCell ref="C568:H568"/>
    <mergeCell ref="C557:H557"/>
    <mergeCell ref="C558:H558"/>
    <mergeCell ref="C559:H559"/>
    <mergeCell ref="C560:H560"/>
    <mergeCell ref="C561:H561"/>
    <mergeCell ref="C562:H562"/>
    <mergeCell ref="C551:H551"/>
    <mergeCell ref="C552:H552"/>
    <mergeCell ref="C553:H553"/>
    <mergeCell ref="C554:H554"/>
    <mergeCell ref="C555:H555"/>
    <mergeCell ref="C556:H556"/>
    <mergeCell ref="C545:H545"/>
    <mergeCell ref="C546:H546"/>
    <mergeCell ref="C547:H547"/>
    <mergeCell ref="C548:H548"/>
    <mergeCell ref="C549:H549"/>
    <mergeCell ref="C550:H550"/>
    <mergeCell ref="C539:H539"/>
    <mergeCell ref="C540:H540"/>
    <mergeCell ref="C541:H541"/>
    <mergeCell ref="C542:H542"/>
    <mergeCell ref="C543:H543"/>
    <mergeCell ref="C544:H544"/>
    <mergeCell ref="C533:H533"/>
    <mergeCell ref="C534:H534"/>
    <mergeCell ref="C535:H535"/>
    <mergeCell ref="C536:H536"/>
    <mergeCell ref="C537:H537"/>
    <mergeCell ref="C538:H538"/>
    <mergeCell ref="C527:H527"/>
    <mergeCell ref="C528:H528"/>
    <mergeCell ref="C529:H529"/>
    <mergeCell ref="C530:H530"/>
    <mergeCell ref="C531:H531"/>
    <mergeCell ref="C532:H532"/>
    <mergeCell ref="C521:H521"/>
    <mergeCell ref="C522:H522"/>
    <mergeCell ref="C523:H523"/>
    <mergeCell ref="C524:H524"/>
    <mergeCell ref="C525:H525"/>
    <mergeCell ref="C526:H526"/>
    <mergeCell ref="C515:H515"/>
    <mergeCell ref="C516:H516"/>
    <mergeCell ref="C517:H517"/>
    <mergeCell ref="C518:H518"/>
    <mergeCell ref="C519:H519"/>
    <mergeCell ref="C520:H520"/>
    <mergeCell ref="C509:H509"/>
    <mergeCell ref="C510:H510"/>
    <mergeCell ref="C511:H511"/>
    <mergeCell ref="C512:H512"/>
    <mergeCell ref="C513:H513"/>
    <mergeCell ref="C514:H514"/>
    <mergeCell ref="C503:H503"/>
    <mergeCell ref="C504:H504"/>
    <mergeCell ref="C505:H505"/>
    <mergeCell ref="C506:H506"/>
    <mergeCell ref="C507:H507"/>
    <mergeCell ref="C508:H508"/>
    <mergeCell ref="C497:H497"/>
    <mergeCell ref="C498:H498"/>
    <mergeCell ref="C499:H499"/>
    <mergeCell ref="C500:H500"/>
    <mergeCell ref="C501:H501"/>
    <mergeCell ref="C502:H502"/>
    <mergeCell ref="B491:H491"/>
    <mergeCell ref="C492:H492"/>
    <mergeCell ref="C493:H493"/>
    <mergeCell ref="C494:H494"/>
    <mergeCell ref="C495:H495"/>
    <mergeCell ref="C496:H496"/>
    <mergeCell ref="C485:H485"/>
    <mergeCell ref="C486:H486"/>
    <mergeCell ref="C487:H487"/>
    <mergeCell ref="C488:H488"/>
    <mergeCell ref="C489:H489"/>
    <mergeCell ref="C490:H490"/>
    <mergeCell ref="C479:H479"/>
    <mergeCell ref="C480:H480"/>
    <mergeCell ref="C481:H481"/>
    <mergeCell ref="C482:H482"/>
    <mergeCell ref="C483:H483"/>
    <mergeCell ref="C484:H484"/>
    <mergeCell ref="C473:H473"/>
    <mergeCell ref="C474:H474"/>
    <mergeCell ref="C475:H475"/>
    <mergeCell ref="C476:H476"/>
    <mergeCell ref="C477:H477"/>
    <mergeCell ref="C478:H478"/>
    <mergeCell ref="C466:H466"/>
    <mergeCell ref="C467:H467"/>
    <mergeCell ref="C468:H468"/>
    <mergeCell ref="C469:H469"/>
    <mergeCell ref="C470:H470"/>
    <mergeCell ref="B471:B472"/>
    <mergeCell ref="C471:H471"/>
    <mergeCell ref="C472:H472"/>
    <mergeCell ref="C460:H460"/>
    <mergeCell ref="C461:H461"/>
    <mergeCell ref="C462:H462"/>
    <mergeCell ref="C463:H463"/>
    <mergeCell ref="C464:H464"/>
    <mergeCell ref="C465:H465"/>
    <mergeCell ref="B454:H454"/>
    <mergeCell ref="C455:H455"/>
    <mergeCell ref="C456:H456"/>
    <mergeCell ref="C457:H457"/>
    <mergeCell ref="C458:H458"/>
    <mergeCell ref="C459:H459"/>
    <mergeCell ref="C448:H448"/>
    <mergeCell ref="C449:H449"/>
    <mergeCell ref="C450:H450"/>
    <mergeCell ref="B451:H451"/>
    <mergeCell ref="C452:H452"/>
    <mergeCell ref="C453:H453"/>
    <mergeCell ref="C442:H442"/>
    <mergeCell ref="C443:H443"/>
    <mergeCell ref="C444:H444"/>
    <mergeCell ref="C445:H445"/>
    <mergeCell ref="C446:H446"/>
    <mergeCell ref="C447:H447"/>
    <mergeCell ref="C436:H436"/>
    <mergeCell ref="C437:H437"/>
    <mergeCell ref="C438:H438"/>
    <mergeCell ref="C439:H439"/>
    <mergeCell ref="C440:H440"/>
    <mergeCell ref="C441:H441"/>
    <mergeCell ref="C430:H430"/>
    <mergeCell ref="C431:H431"/>
    <mergeCell ref="C432:H432"/>
    <mergeCell ref="C433:H433"/>
    <mergeCell ref="C434:H434"/>
    <mergeCell ref="C435:H435"/>
    <mergeCell ref="C424:H424"/>
    <mergeCell ref="C425:H425"/>
    <mergeCell ref="C426:H426"/>
    <mergeCell ref="C427:H427"/>
    <mergeCell ref="C428:H428"/>
    <mergeCell ref="C429:H429"/>
    <mergeCell ref="C418:H418"/>
    <mergeCell ref="C419:H419"/>
    <mergeCell ref="C420:H420"/>
    <mergeCell ref="C421:H421"/>
    <mergeCell ref="C422:H422"/>
    <mergeCell ref="C423:H423"/>
    <mergeCell ref="C412:H412"/>
    <mergeCell ref="C413:H413"/>
    <mergeCell ref="C414:H414"/>
    <mergeCell ref="C415:H415"/>
    <mergeCell ref="C416:H416"/>
    <mergeCell ref="C417:H417"/>
    <mergeCell ref="C406:H406"/>
    <mergeCell ref="C407:H407"/>
    <mergeCell ref="C408:H408"/>
    <mergeCell ref="B409:H409"/>
    <mergeCell ref="C410:H410"/>
    <mergeCell ref="C411:H411"/>
    <mergeCell ref="C400:H400"/>
    <mergeCell ref="C401:H401"/>
    <mergeCell ref="C402:H402"/>
    <mergeCell ref="C403:H403"/>
    <mergeCell ref="C404:H404"/>
    <mergeCell ref="C405:H405"/>
    <mergeCell ref="C394:H394"/>
    <mergeCell ref="C395:H395"/>
    <mergeCell ref="C396:H396"/>
    <mergeCell ref="C397:H397"/>
    <mergeCell ref="C398:H398"/>
    <mergeCell ref="C399:H399"/>
    <mergeCell ref="C388:H388"/>
    <mergeCell ref="C389:H389"/>
    <mergeCell ref="C390:H390"/>
    <mergeCell ref="C391:H391"/>
    <mergeCell ref="C392:H392"/>
    <mergeCell ref="C393:H393"/>
    <mergeCell ref="C382:H382"/>
    <mergeCell ref="C383:H383"/>
    <mergeCell ref="C384:H384"/>
    <mergeCell ref="C385:H385"/>
    <mergeCell ref="C386:H386"/>
    <mergeCell ref="C387:H387"/>
    <mergeCell ref="C376:H376"/>
    <mergeCell ref="C377:H377"/>
    <mergeCell ref="C378:H378"/>
    <mergeCell ref="C379:H379"/>
    <mergeCell ref="C380:H380"/>
    <mergeCell ref="C381:H381"/>
    <mergeCell ref="C370:H370"/>
    <mergeCell ref="C371:H371"/>
    <mergeCell ref="C372:H372"/>
    <mergeCell ref="C373:H373"/>
    <mergeCell ref="C374:H374"/>
    <mergeCell ref="C375:H375"/>
    <mergeCell ref="C364:H364"/>
    <mergeCell ref="C365:H365"/>
    <mergeCell ref="C366:H366"/>
    <mergeCell ref="C367:H367"/>
    <mergeCell ref="C368:H368"/>
    <mergeCell ref="C369:H369"/>
    <mergeCell ref="C358:H358"/>
    <mergeCell ref="C359:H359"/>
    <mergeCell ref="C360:H360"/>
    <mergeCell ref="C361:H361"/>
    <mergeCell ref="C362:H362"/>
    <mergeCell ref="C363:H363"/>
    <mergeCell ref="C352:H352"/>
    <mergeCell ref="C353:H353"/>
    <mergeCell ref="C354:H354"/>
    <mergeCell ref="C355:H355"/>
    <mergeCell ref="C356:H356"/>
    <mergeCell ref="C357:H357"/>
    <mergeCell ref="C346:H346"/>
    <mergeCell ref="C347:H347"/>
    <mergeCell ref="C348:H348"/>
    <mergeCell ref="C349:H349"/>
    <mergeCell ref="C350:H350"/>
    <mergeCell ref="C351:H351"/>
    <mergeCell ref="C340:H340"/>
    <mergeCell ref="C341:H341"/>
    <mergeCell ref="C342:H342"/>
    <mergeCell ref="C343:H343"/>
    <mergeCell ref="C344:H344"/>
    <mergeCell ref="C345:H345"/>
    <mergeCell ref="C334:H334"/>
    <mergeCell ref="C335:H335"/>
    <mergeCell ref="C336:H336"/>
    <mergeCell ref="C337:H337"/>
    <mergeCell ref="C338:H338"/>
    <mergeCell ref="C339:H339"/>
    <mergeCell ref="C328:H328"/>
    <mergeCell ref="C329:H329"/>
    <mergeCell ref="C330:H330"/>
    <mergeCell ref="C331:H331"/>
    <mergeCell ref="C332:H332"/>
    <mergeCell ref="C333:H333"/>
    <mergeCell ref="C322:H322"/>
    <mergeCell ref="C323:H323"/>
    <mergeCell ref="C324:H324"/>
    <mergeCell ref="C325:H325"/>
    <mergeCell ref="C326:H326"/>
    <mergeCell ref="C327:H327"/>
    <mergeCell ref="C316:H316"/>
    <mergeCell ref="C317:H317"/>
    <mergeCell ref="C318:H318"/>
    <mergeCell ref="C319:H319"/>
    <mergeCell ref="C320:H320"/>
    <mergeCell ref="C321:H321"/>
    <mergeCell ref="C310:H310"/>
    <mergeCell ref="C311:H311"/>
    <mergeCell ref="C312:H312"/>
    <mergeCell ref="C313:H313"/>
    <mergeCell ref="C314:H314"/>
    <mergeCell ref="C315:H315"/>
    <mergeCell ref="C304:H304"/>
    <mergeCell ref="C305:H305"/>
    <mergeCell ref="C306:H306"/>
    <mergeCell ref="C307:H307"/>
    <mergeCell ref="C308:H308"/>
    <mergeCell ref="C309:H309"/>
    <mergeCell ref="C298:H298"/>
    <mergeCell ref="C299:H299"/>
    <mergeCell ref="C300:H300"/>
    <mergeCell ref="C301:H301"/>
    <mergeCell ref="C302:H302"/>
    <mergeCell ref="C303:H303"/>
    <mergeCell ref="C292:H292"/>
    <mergeCell ref="C293:H293"/>
    <mergeCell ref="C294:H294"/>
    <mergeCell ref="C295:H295"/>
    <mergeCell ref="C296:H296"/>
    <mergeCell ref="C297:H297"/>
    <mergeCell ref="C286:H286"/>
    <mergeCell ref="C287:H287"/>
    <mergeCell ref="C288:H288"/>
    <mergeCell ref="C289:H289"/>
    <mergeCell ref="C290:H290"/>
    <mergeCell ref="C291:H291"/>
    <mergeCell ref="C280:H280"/>
    <mergeCell ref="C281:H281"/>
    <mergeCell ref="C282:H282"/>
    <mergeCell ref="C283:H283"/>
    <mergeCell ref="C284:H284"/>
    <mergeCell ref="C285:H285"/>
    <mergeCell ref="C274:H274"/>
    <mergeCell ref="C275:H275"/>
    <mergeCell ref="C276:H276"/>
    <mergeCell ref="C277:H277"/>
    <mergeCell ref="C278:H278"/>
    <mergeCell ref="C279:H279"/>
    <mergeCell ref="C268:H268"/>
    <mergeCell ref="C269:H269"/>
    <mergeCell ref="C270:H270"/>
    <mergeCell ref="C271:H271"/>
    <mergeCell ref="C272:H272"/>
    <mergeCell ref="C273:H273"/>
    <mergeCell ref="C262:H262"/>
    <mergeCell ref="C263:H263"/>
    <mergeCell ref="C264:H264"/>
    <mergeCell ref="C265:H265"/>
    <mergeCell ref="C266:H266"/>
    <mergeCell ref="C267:H267"/>
    <mergeCell ref="C256:H256"/>
    <mergeCell ref="C257:H257"/>
    <mergeCell ref="C258:H258"/>
    <mergeCell ref="C259:H259"/>
    <mergeCell ref="C260:H260"/>
    <mergeCell ref="C261:H261"/>
    <mergeCell ref="C250:H250"/>
    <mergeCell ref="C251:H251"/>
    <mergeCell ref="C252:H252"/>
    <mergeCell ref="C253:H253"/>
    <mergeCell ref="C254:H254"/>
    <mergeCell ref="C255:H255"/>
    <mergeCell ref="C244:H244"/>
    <mergeCell ref="C245:H245"/>
    <mergeCell ref="C246:H246"/>
    <mergeCell ref="C247:H247"/>
    <mergeCell ref="C248:H248"/>
    <mergeCell ref="C249:H249"/>
    <mergeCell ref="C238:H238"/>
    <mergeCell ref="C239:H239"/>
    <mergeCell ref="C240:H240"/>
    <mergeCell ref="C241:H241"/>
    <mergeCell ref="C242:H242"/>
    <mergeCell ref="C243:H243"/>
    <mergeCell ref="C232:H232"/>
    <mergeCell ref="C233:H233"/>
    <mergeCell ref="C234:H234"/>
    <mergeCell ref="C235:H235"/>
    <mergeCell ref="C236:H236"/>
    <mergeCell ref="C237:H237"/>
    <mergeCell ref="C226:H226"/>
    <mergeCell ref="C227:H227"/>
    <mergeCell ref="C228:H228"/>
    <mergeCell ref="C229:H229"/>
    <mergeCell ref="C230:H230"/>
    <mergeCell ref="C231:H231"/>
    <mergeCell ref="C220:H220"/>
    <mergeCell ref="C221:H221"/>
    <mergeCell ref="C222:H222"/>
    <mergeCell ref="C223:H223"/>
    <mergeCell ref="C224:H224"/>
    <mergeCell ref="C225:H225"/>
    <mergeCell ref="C214:H214"/>
    <mergeCell ref="C215:H215"/>
    <mergeCell ref="C216:H216"/>
    <mergeCell ref="C217:H217"/>
    <mergeCell ref="C218:H218"/>
    <mergeCell ref="C219:H219"/>
    <mergeCell ref="C208:H208"/>
    <mergeCell ref="C209:H209"/>
    <mergeCell ref="C210:H210"/>
    <mergeCell ref="C211:H211"/>
    <mergeCell ref="C212:H212"/>
    <mergeCell ref="C213:H213"/>
    <mergeCell ref="C202:H202"/>
    <mergeCell ref="C203:H203"/>
    <mergeCell ref="C204:H204"/>
    <mergeCell ref="C205:H205"/>
    <mergeCell ref="C206:H206"/>
    <mergeCell ref="C207:H207"/>
    <mergeCell ref="C196:H196"/>
    <mergeCell ref="C197:H197"/>
    <mergeCell ref="C198:H198"/>
    <mergeCell ref="C199:H199"/>
    <mergeCell ref="C200:H200"/>
    <mergeCell ref="C201:H201"/>
    <mergeCell ref="C190:H190"/>
    <mergeCell ref="C191:H191"/>
    <mergeCell ref="C192:H192"/>
    <mergeCell ref="C193:H193"/>
    <mergeCell ref="C194:H194"/>
    <mergeCell ref="C195:H195"/>
    <mergeCell ref="C184:H184"/>
    <mergeCell ref="C185:H185"/>
    <mergeCell ref="C186:H186"/>
    <mergeCell ref="C187:H187"/>
    <mergeCell ref="C188:H188"/>
    <mergeCell ref="C189:H189"/>
    <mergeCell ref="C178:H178"/>
    <mergeCell ref="C179:H179"/>
    <mergeCell ref="C180:H180"/>
    <mergeCell ref="C181:H181"/>
    <mergeCell ref="C182:H182"/>
    <mergeCell ref="C183:H183"/>
    <mergeCell ref="C172:H172"/>
    <mergeCell ref="C173:H173"/>
    <mergeCell ref="C174:H174"/>
    <mergeCell ref="C175:H175"/>
    <mergeCell ref="C176:H176"/>
    <mergeCell ref="C177:H177"/>
    <mergeCell ref="C166:H166"/>
    <mergeCell ref="C167:H167"/>
    <mergeCell ref="C168:H168"/>
    <mergeCell ref="C169:H169"/>
    <mergeCell ref="C170:H170"/>
    <mergeCell ref="C171:H171"/>
    <mergeCell ref="C160:H160"/>
    <mergeCell ref="C161:H161"/>
    <mergeCell ref="C162:H162"/>
    <mergeCell ref="C163:H163"/>
    <mergeCell ref="C164:H164"/>
    <mergeCell ref="C165:H165"/>
    <mergeCell ref="C154:H154"/>
    <mergeCell ref="C155:H155"/>
    <mergeCell ref="C156:H156"/>
    <mergeCell ref="C157:H157"/>
    <mergeCell ref="C158:H158"/>
    <mergeCell ref="C159:H159"/>
    <mergeCell ref="C148:H148"/>
    <mergeCell ref="C149:H149"/>
    <mergeCell ref="C150:H150"/>
    <mergeCell ref="C151:H151"/>
    <mergeCell ref="C152:H152"/>
    <mergeCell ref="C153:H153"/>
    <mergeCell ref="C142:H142"/>
    <mergeCell ref="C143:H143"/>
    <mergeCell ref="C144:H144"/>
    <mergeCell ref="C145:H145"/>
    <mergeCell ref="C146:H146"/>
    <mergeCell ref="C147:H147"/>
    <mergeCell ref="C136:H136"/>
    <mergeCell ref="C137:H137"/>
    <mergeCell ref="C138:H138"/>
    <mergeCell ref="C139:H139"/>
    <mergeCell ref="C140:H140"/>
    <mergeCell ref="C141:H141"/>
    <mergeCell ref="C130:H130"/>
    <mergeCell ref="C131:H131"/>
    <mergeCell ref="C132:H132"/>
    <mergeCell ref="C133:H133"/>
    <mergeCell ref="C134:H134"/>
    <mergeCell ref="C135:H135"/>
    <mergeCell ref="C124:H124"/>
    <mergeCell ref="C125:H125"/>
    <mergeCell ref="C126:H126"/>
    <mergeCell ref="C127:H127"/>
    <mergeCell ref="C128:H128"/>
    <mergeCell ref="C129:H129"/>
    <mergeCell ref="B118:H118"/>
    <mergeCell ref="C119:H119"/>
    <mergeCell ref="C120:H120"/>
    <mergeCell ref="C121:H121"/>
    <mergeCell ref="C122:H122"/>
    <mergeCell ref="C123:H123"/>
    <mergeCell ref="C111:H111"/>
    <mergeCell ref="C112:H112"/>
    <mergeCell ref="C113:H113"/>
    <mergeCell ref="C114:H114"/>
    <mergeCell ref="C115:H115"/>
    <mergeCell ref="C116:H116"/>
    <mergeCell ref="C105:H105"/>
    <mergeCell ref="C106:H106"/>
    <mergeCell ref="C107:H107"/>
    <mergeCell ref="C108:H108"/>
    <mergeCell ref="B109:H109"/>
    <mergeCell ref="C110:H110"/>
    <mergeCell ref="B99:H99"/>
    <mergeCell ref="B100:H100"/>
    <mergeCell ref="C101:H101"/>
    <mergeCell ref="C102:H102"/>
    <mergeCell ref="C103:H103"/>
    <mergeCell ref="C104:H104"/>
    <mergeCell ref="C93:H93"/>
    <mergeCell ref="B94:H94"/>
    <mergeCell ref="B95:H95"/>
    <mergeCell ref="B96:H96"/>
    <mergeCell ref="B97:H97"/>
    <mergeCell ref="B98:H98"/>
    <mergeCell ref="C87:H87"/>
    <mergeCell ref="C88:H88"/>
    <mergeCell ref="C89:H89"/>
    <mergeCell ref="C90:H90"/>
    <mergeCell ref="C91:H91"/>
    <mergeCell ref="C92:H92"/>
    <mergeCell ref="C81:H81"/>
    <mergeCell ref="C82:H82"/>
    <mergeCell ref="C83:H83"/>
    <mergeCell ref="C84:H84"/>
    <mergeCell ref="C85:H85"/>
    <mergeCell ref="C86:H86"/>
    <mergeCell ref="B75:H75"/>
    <mergeCell ref="C76:H76"/>
    <mergeCell ref="C77:H77"/>
    <mergeCell ref="C78:H78"/>
    <mergeCell ref="C79:H79"/>
    <mergeCell ref="C80:H80"/>
    <mergeCell ref="C68:H68"/>
    <mergeCell ref="C69:H69"/>
    <mergeCell ref="C70:H70"/>
    <mergeCell ref="C71:H71"/>
    <mergeCell ref="B73:H73"/>
    <mergeCell ref="B74:H74"/>
    <mergeCell ref="C62:H62"/>
    <mergeCell ref="C63:H63"/>
    <mergeCell ref="C64:H64"/>
    <mergeCell ref="C65:H65"/>
    <mergeCell ref="C66:H66"/>
    <mergeCell ref="C67:H67"/>
    <mergeCell ref="C55:H55"/>
    <mergeCell ref="C56:H56"/>
    <mergeCell ref="B58:H58"/>
    <mergeCell ref="B59:H59"/>
    <mergeCell ref="C60:H60"/>
    <mergeCell ref="C61:H61"/>
    <mergeCell ref="C48:H48"/>
    <mergeCell ref="C49:H49"/>
    <mergeCell ref="C50:H50"/>
    <mergeCell ref="C51:H51"/>
    <mergeCell ref="B53:H53"/>
    <mergeCell ref="C54:H54"/>
    <mergeCell ref="C42:H42"/>
    <mergeCell ref="C43:H43"/>
    <mergeCell ref="C44:H44"/>
    <mergeCell ref="C45:H45"/>
    <mergeCell ref="C46:H46"/>
    <mergeCell ref="C47:H47"/>
    <mergeCell ref="B36:H36"/>
    <mergeCell ref="C37:H37"/>
    <mergeCell ref="B38:H38"/>
    <mergeCell ref="B39:H39"/>
    <mergeCell ref="B40:H40"/>
    <mergeCell ref="C41:H41"/>
    <mergeCell ref="B30:H30"/>
    <mergeCell ref="B31:H31"/>
    <mergeCell ref="B32:H32"/>
    <mergeCell ref="B33:H33"/>
    <mergeCell ref="B34:H34"/>
    <mergeCell ref="C35:H35"/>
    <mergeCell ref="Q23:Q24"/>
    <mergeCell ref="B25:H25"/>
    <mergeCell ref="B26:H26"/>
    <mergeCell ref="B27:H27"/>
    <mergeCell ref="B28:H28"/>
    <mergeCell ref="B29:H29"/>
    <mergeCell ref="B21:L21"/>
    <mergeCell ref="I22:L22"/>
    <mergeCell ref="M22:P22"/>
    <mergeCell ref="A23:A24"/>
    <mergeCell ref="B23:H24"/>
    <mergeCell ref="I23:K23"/>
    <mergeCell ref="L23:L24"/>
    <mergeCell ref="M23:O23"/>
    <mergeCell ref="P23:P24"/>
    <mergeCell ref="B17:L17"/>
    <mergeCell ref="M17:P17"/>
    <mergeCell ref="B18:L18"/>
    <mergeCell ref="B19:L19"/>
    <mergeCell ref="M19:P19"/>
    <mergeCell ref="B20:L20"/>
    <mergeCell ref="M20:P20"/>
    <mergeCell ref="A1:P1"/>
    <mergeCell ref="A2:P2"/>
    <mergeCell ref="A3:P3"/>
    <mergeCell ref="C12:D12"/>
    <mergeCell ref="A15:P15"/>
    <mergeCell ref="B16:L16"/>
    <mergeCell ref="M16:P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Sheet1</vt:lpstr>
      <vt:lpstr>PERUBAHAN</vt:lpstr>
      <vt:lpstr>pergeseran</vt:lpstr>
      <vt:lpstr>Sheet2</vt:lpstr>
      <vt:lpstr>RKA 2026</vt:lpstr>
      <vt:lpstr>Sheet3</vt:lpstr>
      <vt:lpstr>pergeseran!Print_Area</vt:lpstr>
      <vt:lpstr>PERUBAHAN!Print_Area</vt:lpstr>
      <vt:lpstr>'RKA 2026'!Print_Area</vt:lpstr>
      <vt:lpstr>Sheet1!Print_Area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Umum</dc:creator>
  <cp:lastModifiedBy>Umum</cp:lastModifiedBy>
  <cp:lastPrinted>2025-07-16T02:01:16Z</cp:lastPrinted>
  <dcterms:created xsi:type="dcterms:W3CDTF">2024-10-07T02:39:06Z</dcterms:created>
  <dcterms:modified xsi:type="dcterms:W3CDTF">2025-07-18T04:12:55Z</dcterms:modified>
</cp:coreProperties>
</file>